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180" windowHeight="7110"/>
  </bookViews>
  <sheets>
    <sheet name="工作表1" sheetId="1" r:id="rId1"/>
  </sheets>
  <definedNames>
    <definedName name="_xlnm.Print_Titles" localSheetId="0">工作表1!$2:$2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3" i="1" l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<sst xmlns="http://schemas.openxmlformats.org/spreadsheetml/2006/main" count="1027" uniqueCount="579">
  <si>
    <t>中文電腦圖書清單</t>
    <phoneticPr fontId="1" type="noConversion"/>
  </si>
  <si>
    <t>序號</t>
  </si>
  <si>
    <t>登錄號</t>
  </si>
  <si>
    <t>書名</t>
  </si>
  <si>
    <t>(廠商)出版社</t>
    <phoneticPr fontId="1" type="noConversion"/>
  </si>
  <si>
    <t>cad/cam入門</t>
  </si>
  <si>
    <t>台灣復文興業股份有限公司</t>
  </si>
  <si>
    <t>中文電腦百部輸入法初稿</t>
  </si>
  <si>
    <t>商務印書館</t>
  </si>
  <si>
    <t>資料管理與檔案設計</t>
  </si>
  <si>
    <t>全華圖書股份有限公司</t>
  </si>
  <si>
    <t>專家系統</t>
  </si>
  <si>
    <t>松崗電腦圖書資料股份有限公司</t>
  </si>
  <si>
    <t>有趣的人工智慧程式</t>
  </si>
  <si>
    <t>專家系統規劃</t>
  </si>
  <si>
    <t>微電腦與人工智慧</t>
  </si>
  <si>
    <t>儒林圖書有限公司</t>
  </si>
  <si>
    <t>專家系統之理論與程式設計</t>
  </si>
  <si>
    <t>人工智慧</t>
  </si>
  <si>
    <t>全欣資訊圖書股份有限公司</t>
  </si>
  <si>
    <t>大易中文輸入精解</t>
  </si>
  <si>
    <t>資料庫管理</t>
  </si>
  <si>
    <t>人工智慧與專家系統</t>
  </si>
  <si>
    <t>人工智慧:如何使用c語言來發展人工智慧</t>
  </si>
  <si>
    <t>專家系統中英文易用骨架</t>
  </si>
  <si>
    <t>知識工程學入門</t>
  </si>
  <si>
    <t>科學出版社</t>
  </si>
  <si>
    <t>人工智能程序設計</t>
  </si>
  <si>
    <t>強力繪圖程式設計</t>
  </si>
  <si>
    <t>格致出版社</t>
  </si>
  <si>
    <t>電腦繪圖學與視覺設計之應用</t>
  </si>
  <si>
    <t>長諾資訊圖書股份有限公司</t>
  </si>
  <si>
    <t>cad/cam的基本原理</t>
  </si>
  <si>
    <t>建宏出版社</t>
  </si>
  <si>
    <t>cad的實際技術</t>
  </si>
  <si>
    <t>三度空間電腦繪圖基礎</t>
  </si>
  <si>
    <t>cmex規格說明及使用</t>
  </si>
  <si>
    <t>財團法人中文微電腦基金會</t>
  </si>
  <si>
    <t>cmex軟體發展指引</t>
  </si>
  <si>
    <t>電腦病毒防治藥方</t>
  </si>
  <si>
    <t>知識處理與專家系統</t>
  </si>
  <si>
    <t>國防工業出版社</t>
  </si>
  <si>
    <t>專家系統設計</t>
  </si>
  <si>
    <t>中國科學技術大學出版社</t>
  </si>
  <si>
    <t>中文圖形介面:參考手冊篇</t>
  </si>
  <si>
    <t>碁峰資訊股份有限公司</t>
  </si>
  <si>
    <t>cadkey 3.5版使用手冊</t>
  </si>
  <si>
    <t>電腦動畫基礎與實作</t>
  </si>
  <si>
    <t>c繪圖程式設計技術</t>
  </si>
  <si>
    <t>金手指-中文輸入訓練教材</t>
  </si>
  <si>
    <t>中文輸入法及文書處理</t>
  </si>
  <si>
    <t>第三波資訊股份有限公司</t>
  </si>
  <si>
    <t>形義中文輸入法</t>
  </si>
  <si>
    <t>cit中文輸入技能測驗指南</t>
  </si>
  <si>
    <t>中文編碼學</t>
  </si>
  <si>
    <t>資料庫入門</t>
  </si>
  <si>
    <t>dbase &amp; clipper在novell網路上的應用</t>
  </si>
  <si>
    <t>計算機病毒百題問答</t>
  </si>
  <si>
    <t>計算機病毒的預防與消除</t>
  </si>
  <si>
    <t>ibm-pc病毒徹底研究</t>
  </si>
  <si>
    <t>旗標出版股份有限公司</t>
  </si>
  <si>
    <t>專家系統設計原理</t>
  </si>
  <si>
    <t>知識工程</t>
  </si>
  <si>
    <t>電子工業出版社</t>
  </si>
  <si>
    <t>專家系統及其在管理中的應用</t>
  </si>
  <si>
    <t>清華大學出版社</t>
  </si>
  <si>
    <t>最新電腦音樂繪圖與遊戲</t>
  </si>
  <si>
    <t>電腦動畫剖析</t>
  </si>
  <si>
    <t>tubro c++繪圖程式設計</t>
  </si>
  <si>
    <t>神雕手:繪圖,抓圖,展示,整合系統</t>
  </si>
  <si>
    <t>個人電腦繪圖經典-變影72與變影256</t>
  </si>
  <si>
    <t>電腦動畫學習指引render star 2</t>
  </si>
  <si>
    <t>中威技術顧問股份有公司</t>
  </si>
  <si>
    <t>電腦輔助繪圖:release 10</t>
  </si>
  <si>
    <t>電腦藝術</t>
  </si>
  <si>
    <t>藝術家出版社</t>
  </si>
  <si>
    <t>ega與vga程式設計指南</t>
  </si>
  <si>
    <t>cad/cam入門與進階應用</t>
  </si>
  <si>
    <t>文京圖書有限公司</t>
  </si>
  <si>
    <t>倉頡輸入法-易學易用教材</t>
  </si>
  <si>
    <t>中文輸入法及中文打字</t>
  </si>
  <si>
    <t>文書處理-使用cpe</t>
  </si>
  <si>
    <t>中文系統徹底研究-輸入法與秀字</t>
  </si>
  <si>
    <t>圖解倉頡字典</t>
  </si>
  <si>
    <t>資料庫系統-基本概論</t>
  </si>
  <si>
    <t>電腦病毒剖析大全</t>
  </si>
  <si>
    <t>微型計算機病毒百題問答(修訂本)</t>
  </si>
  <si>
    <t>計算機病毒手冊</t>
  </si>
  <si>
    <t>航空工業出版社</t>
  </si>
  <si>
    <t>計算機病毒防范與信息對抗技術</t>
  </si>
  <si>
    <t>人工智慧及其應用</t>
  </si>
  <si>
    <t>實用專家系統概論</t>
  </si>
  <si>
    <t>科技企業股份有限公司</t>
  </si>
  <si>
    <t>人工智慧導論</t>
  </si>
  <si>
    <t>類神經網路理論與應用</t>
  </si>
  <si>
    <t>圖解人工智慧入門</t>
  </si>
  <si>
    <t>全華科技圖書股份有限公司</t>
  </si>
  <si>
    <t>暢談類神經網路</t>
  </si>
  <si>
    <t>倚天資訊股份有限公司</t>
  </si>
  <si>
    <t>專家系統原理與應用</t>
  </si>
  <si>
    <t>人工智能導論</t>
  </si>
  <si>
    <t>imagepals實務操作手冊</t>
  </si>
  <si>
    <t>條碼設計使用大全</t>
  </si>
  <si>
    <t>auto cad實務技巧</t>
  </si>
  <si>
    <t>波全資訊股份有限公司</t>
  </si>
  <si>
    <t>電腦繪圖:quickbasic繪圖篇</t>
  </si>
  <si>
    <t>立威出版股份有限公司</t>
  </si>
  <si>
    <t>計算機輔助設計繪圖</t>
  </si>
  <si>
    <t>bitmapped graphics進階</t>
  </si>
  <si>
    <t>維科出版社</t>
  </si>
  <si>
    <t>電腦繪圖-唐三彩彩色繪圖系統</t>
  </si>
  <si>
    <t>animator pro入門及實作</t>
  </si>
  <si>
    <t>電腦文書處理測驗指南</t>
  </si>
  <si>
    <t>文書處理及中文輸入快學秘笈</t>
  </si>
  <si>
    <t>兩岸中文內碼輸入全集</t>
  </si>
  <si>
    <t>電腦簡繁體字碼速查手冊</t>
  </si>
  <si>
    <t>倉頡輸入速成-王氏口訣法(增訂版)</t>
  </si>
  <si>
    <t>行列30輸入法</t>
  </si>
  <si>
    <t>電腦病毒之診斷及治療</t>
  </si>
  <si>
    <t>軟硬體保護技術手冊</t>
  </si>
  <si>
    <t>電腦病毒防治</t>
  </si>
  <si>
    <t>魔繭-電腦病毒疫苗</t>
  </si>
  <si>
    <t>常駐程式之威力-磁片保護.破解新技術</t>
  </si>
  <si>
    <t>電腦病毒之防治與分析</t>
  </si>
  <si>
    <t>電腦病毒之防治-以gscan及zlock cases為例</t>
  </si>
  <si>
    <t>keypro保護技術研究</t>
  </si>
  <si>
    <t>vga 256色專業電玩設計實務</t>
  </si>
  <si>
    <t>神經網路入門與圖樣辨識</t>
  </si>
  <si>
    <t>電腦人腦化:神經網路-第六代計算機</t>
  </si>
  <si>
    <t>電腦鼠實作入門與進階</t>
  </si>
  <si>
    <t>益眾資訊有限公司</t>
  </si>
  <si>
    <t>電腦鼠製作:快速穿越8051單晶片</t>
  </si>
  <si>
    <t>模糊理論及其應用</t>
  </si>
  <si>
    <t>文笙書局股份有限公司</t>
  </si>
  <si>
    <t>影像處理與辨認</t>
  </si>
  <si>
    <t>神奇的動畫家-小魔星</t>
  </si>
  <si>
    <t>康禹文化圖書有限公司</t>
  </si>
  <si>
    <t>電腦化平面設計-理論與實務</t>
  </si>
  <si>
    <t>桑格文化有限公司</t>
  </si>
  <si>
    <t>條碼製作入門與實例應用</t>
  </si>
  <si>
    <t>靖宇資訊科技股份有限公司</t>
  </si>
  <si>
    <t>pc電腦語音辨認實作</t>
  </si>
  <si>
    <t>聲音與多媒體pc</t>
  </si>
  <si>
    <t>聲霸卡的音聲世界</t>
  </si>
  <si>
    <t>animator pro動畫工作室</t>
  </si>
  <si>
    <t>auto cad r 12-技術入門</t>
  </si>
  <si>
    <t>vga 256色繪圖特效與捲軸設計</t>
  </si>
  <si>
    <t>autosurf實務操作手冊</t>
  </si>
  <si>
    <t>國中電腦繪圖教材</t>
  </si>
  <si>
    <t>組合語言應用:繪圖影像檔</t>
  </si>
  <si>
    <t>photoshop實戰手冊</t>
  </si>
  <si>
    <t>龍溪國際圖書有限公司</t>
  </si>
  <si>
    <t>電腦全彩排片與3d繪圖經典</t>
  </si>
  <si>
    <t>葉氏電腦有限公司</t>
  </si>
  <si>
    <t>pc圖形輔助活用</t>
  </si>
  <si>
    <t>復漢出版社有限公司</t>
  </si>
  <si>
    <t>3d studio 3.x三度空間動畫製作入門與實例</t>
  </si>
  <si>
    <t>電腦輔助繪圖-立體圖繪製(autocad r11 3d ame)</t>
  </si>
  <si>
    <t>pads寶戰寶典-適用pcb,2000,work,perform</t>
  </si>
  <si>
    <t>中文輸入測驗簡介與演練</t>
  </si>
  <si>
    <t>中文之美-倉頡/嘸蝦米輸入法</t>
  </si>
  <si>
    <t>倉頡中文輸入快速入門</t>
  </si>
  <si>
    <t>圖解倉頡輸入全集</t>
  </si>
  <si>
    <t>倉頡拆碼練習與應用實例集錦</t>
  </si>
  <si>
    <t>倉頡輸入法易學專輯</t>
  </si>
  <si>
    <t>快碼輸入法</t>
  </si>
  <si>
    <t>詮茂股份有限公司</t>
  </si>
  <si>
    <t>中英打高手:嘸蝦米輸入法篇</t>
  </si>
  <si>
    <t>電腦求生寶典-如何預防和拯救您的電腦災難</t>
  </si>
  <si>
    <t>電腦病毒程式解析</t>
  </si>
  <si>
    <t>細說電腦病毒</t>
  </si>
  <si>
    <t>電腦叛客</t>
  </si>
  <si>
    <t>天下文化出版股份有限公司</t>
  </si>
  <si>
    <t>磁片加密解密實用技術</t>
  </si>
  <si>
    <t>精通windows 3.1中文版</t>
  </si>
  <si>
    <t>類神經網路與模糊控制理論入門</t>
  </si>
  <si>
    <t>cd title製作實戰手冊</t>
  </si>
  <si>
    <t>多媒體專用光碟資料庫實戰手冊</t>
  </si>
  <si>
    <t>多媒體資料庫管理入門實戰手冊</t>
  </si>
  <si>
    <t>多媒體設計</t>
  </si>
  <si>
    <t>多媒體pc入門</t>
  </si>
  <si>
    <t>精通photoshop</t>
  </si>
  <si>
    <t>類神經網路模式應用與實作</t>
  </si>
  <si>
    <t>速成 ca-cricket image for windows</t>
  </si>
  <si>
    <t>photoshop:a darkroom terminator</t>
  </si>
  <si>
    <t>kpt無限延伸的影像特效軟體</t>
  </si>
  <si>
    <t>影像辨認技術</t>
  </si>
  <si>
    <t>adobe photoshop 3.0參考手冊</t>
  </si>
  <si>
    <t>影像信號處理技術</t>
  </si>
  <si>
    <t>建興出版社</t>
  </si>
  <si>
    <t>影像處理與分析(影像處理.計數.測量與分析)</t>
  </si>
  <si>
    <t>pc影像系統-程式設計指引</t>
  </si>
  <si>
    <t>探索影像檔案的奧妙</t>
  </si>
  <si>
    <t>photoshop 3 使用手冊</t>
  </si>
  <si>
    <t>photoshop 3.0入門</t>
  </si>
  <si>
    <t>collage with photoshop</t>
  </si>
  <si>
    <t>跟我學photoshop特殊效果</t>
  </si>
  <si>
    <t>Photoshop 3 for Macs for dummies</t>
  </si>
  <si>
    <t>photoshop自學方案</t>
  </si>
  <si>
    <t>博碩顧問有限公司</t>
  </si>
  <si>
    <t>cd-rom.聲霸卡.資訊安全等函數庫設計</t>
  </si>
  <si>
    <t>聲霸卡程式設計實務-音效發展與應用</t>
  </si>
  <si>
    <t>電腦圖形平行處理</t>
  </si>
  <si>
    <t>計算機圖形顯示技術</t>
  </si>
  <si>
    <t>auto cad r13實務應用</t>
  </si>
  <si>
    <t>速成ca-cricket graph for windows</t>
  </si>
  <si>
    <t>欣資訊圖書股份有限公司</t>
  </si>
  <si>
    <t>電腦輔助繪圖-autocad與傳統製圖</t>
  </si>
  <si>
    <t>3d studio經典作品探秘</t>
  </si>
  <si>
    <t>3d studio電腦動畫操作寶典</t>
  </si>
  <si>
    <t>剖析3d studio(入門篇)</t>
  </si>
  <si>
    <t>活用shareware圖形工具軟體</t>
  </si>
  <si>
    <t>進入p-cad的設計世界</t>
  </si>
  <si>
    <t>電腦輔助繪圖</t>
  </si>
  <si>
    <t>photo-paint輕鬆上手</t>
  </si>
  <si>
    <t>animator studio易學易用專輯</t>
  </si>
  <si>
    <t>造型庫與簡易圖形展示系統</t>
  </si>
  <si>
    <t>認識電腦繪圖</t>
  </si>
  <si>
    <t>animator studio徹底研究</t>
  </si>
  <si>
    <t>漢生科技有限公司</t>
  </si>
  <si>
    <t>寫game diy-以c++為例</t>
  </si>
  <si>
    <t>麥格羅希爾</t>
  </si>
  <si>
    <t>mac-graphics guide to digital publishing:a step-by-step visual guide to graphics for the apple macintosh</t>
  </si>
  <si>
    <t>電腦圖形入門圖解</t>
  </si>
  <si>
    <t>百通圖書股份有限公司</t>
  </si>
  <si>
    <t>animator pro動畫剖析及實作</t>
  </si>
  <si>
    <t>速成 ca-cricket paint for windows</t>
  </si>
  <si>
    <t>pads-pcb入門與實例應用</t>
  </si>
  <si>
    <t>painter 3彩繪實例與應用</t>
  </si>
  <si>
    <t>painter 3 bible</t>
  </si>
  <si>
    <t>中文電腦文書處理技能測驗指南</t>
  </si>
  <si>
    <t>「說文」輸入法</t>
  </si>
  <si>
    <t>翻譯家出版社</t>
  </si>
  <si>
    <t>倉頡終結者-盛興中文輸入法</t>
  </si>
  <si>
    <t>輸入法:拆碼指引</t>
  </si>
  <si>
    <t>自然輸入法實務操作手冊</t>
  </si>
  <si>
    <t>國喬中文系統入門</t>
  </si>
  <si>
    <t>芳志視窗中文輸入法</t>
  </si>
  <si>
    <t>認識大易輸入法</t>
  </si>
  <si>
    <t>行列輸入法30鍵版</t>
  </si>
  <si>
    <t>檔案管理訣竅</t>
  </si>
  <si>
    <t>主/從式系統開發實務</t>
  </si>
  <si>
    <t>資訊安全</t>
  </si>
  <si>
    <t>近代密碼學及其應用</t>
  </si>
  <si>
    <t>認識電腦病毒</t>
  </si>
  <si>
    <t>director 4.0多媒體學習/使用手冊</t>
  </si>
  <si>
    <t>多媒體通訊與區域網路技術</t>
  </si>
  <si>
    <t>多媒體妙管家mediahouse中文版</t>
  </si>
  <si>
    <t>pc多媒體實作入門</t>
  </si>
  <si>
    <t>多媒體的世界</t>
  </si>
  <si>
    <t>mediastudio pro 2中文版-全功能多媒體編輯軟體</t>
  </si>
  <si>
    <t>authorware入門與應用</t>
  </si>
  <si>
    <t>director創作剖析</t>
  </si>
  <si>
    <t>director-多媒體大導演</t>
  </si>
  <si>
    <t>活學活用多媒體製作軟體-director</t>
  </si>
  <si>
    <t>網路劇坊:小台哥笑談網路實作與管理</t>
  </si>
  <si>
    <t>authorware多媒體節目製播實作入門</t>
  </si>
  <si>
    <t>authorware入門範例精選集</t>
  </si>
  <si>
    <t>director 徹底研究</t>
  </si>
  <si>
    <t>多媒體王國</t>
  </si>
  <si>
    <t>類神經網路模型與語音辨識</t>
  </si>
  <si>
    <t>pc多媒體創作</t>
  </si>
  <si>
    <t>visual basic多媒體程式歷險</t>
  </si>
  <si>
    <t>borland c++多媒體程式設計</t>
  </si>
  <si>
    <t>pc多媒體遊戲展示製作剖析與實務</t>
  </si>
  <si>
    <t>如何進行多媒體製作</t>
  </si>
  <si>
    <t>學英文化事業有限公司</t>
  </si>
  <si>
    <t>ms-windows多媒體程式設計-概念與實務</t>
  </si>
  <si>
    <t>電腦虛擬現實入門圖解</t>
  </si>
  <si>
    <t>authorware professional 2.0入門使用手冊</t>
  </si>
  <si>
    <t>多媒體實戰手冊</t>
  </si>
  <si>
    <t>多媒體後製作director</t>
  </si>
  <si>
    <t>director 4.0入門與應用</t>
  </si>
  <si>
    <t>多媒體時代</t>
  </si>
  <si>
    <t>朝陽堂文化事業股份有限公司</t>
  </si>
  <si>
    <t>owl多媒體製作技術探討</t>
  </si>
  <si>
    <t>director a to z for mac</t>
  </si>
  <si>
    <t>儒遠文化事業有限公司</t>
  </si>
  <si>
    <t>多媒體影像製作系統photoshop</t>
  </si>
  <si>
    <t>cd titles 多媒體光碟產品製作實例</t>
  </si>
  <si>
    <t>電腦鼠實作寶典</t>
  </si>
  <si>
    <t>fractal入門-電腦繪圖與自然藝術的結合理論</t>
  </si>
  <si>
    <t>影像處理大師paint shop pro</t>
  </si>
  <si>
    <t>kpt實戰手冊</t>
  </si>
  <si>
    <t>photoshop設計實務要訣</t>
  </si>
  <si>
    <t>kpt濾鏡及特效指引</t>
  </si>
  <si>
    <t>photoshop pro ii影像絕技</t>
  </si>
  <si>
    <t>premiere workshop</t>
  </si>
  <si>
    <t>director workshop</t>
  </si>
  <si>
    <t>電腦繪圖與造型銀行之應用</t>
  </si>
  <si>
    <t>唐三彩:電腦繪圖的魔術師</t>
  </si>
  <si>
    <t>電腦中起舞的自閉兒研究-電腦繪圖的應用篇</t>
  </si>
  <si>
    <t>turespace 2立體雕大師</t>
  </si>
  <si>
    <t>easy to know電腦繪圖</t>
  </si>
  <si>
    <t>easy to know 3d動畫</t>
  </si>
  <si>
    <t>精通windows painter</t>
  </si>
  <si>
    <t>painter4入門實作範例精選</t>
  </si>
  <si>
    <t>painter 4彩繪實例與應用</t>
  </si>
  <si>
    <t>painter 4易學易用專輯</t>
  </si>
  <si>
    <t>painter新樂園</t>
  </si>
  <si>
    <t>龍辰出版事業有限公司</t>
  </si>
  <si>
    <t>中文輸入能力測驗應考指南</t>
  </si>
  <si>
    <t>校園網路與telix入門</t>
  </si>
  <si>
    <t>病毒急救站</t>
  </si>
  <si>
    <t>easy to know電腦病毒</t>
  </si>
  <si>
    <t>多媒體入門</t>
  </si>
  <si>
    <t>media studio 影音編輯軟體大全</t>
  </si>
  <si>
    <t>多媒體個人電腦:軟體.硬體簡介</t>
  </si>
  <si>
    <t>多媒體簡報製作action</t>
  </si>
  <si>
    <t>mediastudio pro 2.0多媒體工具操作指引</t>
  </si>
  <si>
    <t>authorware 3.0學習指引(函數&amp;變數篇)</t>
  </si>
  <si>
    <t>多媒體的製作與應用</t>
  </si>
  <si>
    <t>多媒體繪圖製作</t>
  </si>
  <si>
    <t>pc虛擬實境</t>
  </si>
  <si>
    <t>pc多媒體自助旅遊diy:for windows 3.1/95</t>
  </si>
  <si>
    <t>中文photoimpact win95多媒體影像工貝操作指引</t>
  </si>
  <si>
    <t>多媒體光碟節目企劃-基礎篇</t>
  </si>
  <si>
    <t>photoimpact多媒體影像工具操作指引</t>
  </si>
  <si>
    <t>easy to know多媒體</t>
  </si>
  <si>
    <t>精通visual basic 4.0多媒體:for windows 95</t>
  </si>
  <si>
    <t>腦模擬與神經計算機</t>
  </si>
  <si>
    <t>五南圖書出版股份有限公司</t>
  </si>
  <si>
    <t>多媒體系統-軟硬體技術.原理及應用.技術與原理篇</t>
  </si>
  <si>
    <t>fivewin多媒體程式設計大飽堡3號餐</t>
  </si>
  <si>
    <t>電子書完全製作:multimedia</t>
  </si>
  <si>
    <t>認識多媒體</t>
  </si>
  <si>
    <t>visual basic多媒體程式設計-fxtools/vb實戰篇</t>
  </si>
  <si>
    <t>director 4.0 for windows進階使用手冊</t>
  </si>
  <si>
    <t>authorware professional 3.0入門使用手冊</t>
  </si>
  <si>
    <t>mediastudio pro2.0中文版使用手冊</t>
  </si>
  <si>
    <t>多媒體的組裝</t>
  </si>
  <si>
    <t>多媒體自己動手做diy</t>
  </si>
  <si>
    <t>多媒體系統原理與應用</t>
  </si>
  <si>
    <t>躍登超媒體舞臺:媒體大師</t>
  </si>
  <si>
    <t>photoimpact 3.0最佳專輯</t>
  </si>
  <si>
    <t>media studio pro 2.0中文版易學易用專輯</t>
  </si>
  <si>
    <t>easy!媒體:多媒體快速入門</t>
  </si>
  <si>
    <t>資訊工業策進會</t>
  </si>
  <si>
    <t>多媒體影像製作authorware</t>
  </si>
  <si>
    <t>easy to know虛擬實境</t>
  </si>
  <si>
    <t>authorware 3.0最佳專輯</t>
  </si>
  <si>
    <t>multimedia完全傻瓜手冊</t>
  </si>
  <si>
    <t>director多媒體製作入門</t>
  </si>
  <si>
    <t>雕刻工房:三為空間雕刻工具=alias sketch workshop</t>
  </si>
  <si>
    <t>java語言入門</t>
  </si>
  <si>
    <t>神經網路-理論與實務</t>
  </si>
  <si>
    <t>認識影像處理</t>
  </si>
  <si>
    <t>photoshop 3.x 超級手冊</t>
  </si>
  <si>
    <t>live picture speed光速合成</t>
  </si>
  <si>
    <t>photoshop 4字體效果研究</t>
  </si>
  <si>
    <t>photoshop4影像處理範例精選</t>
  </si>
  <si>
    <t>photoshop 4影像設計寶典</t>
  </si>
  <si>
    <t>photoshop,corel draw,pagemaker設計三合一合</t>
  </si>
  <si>
    <t>photoshop4視覺舞台彩色專業版</t>
  </si>
  <si>
    <t>剪接歡樂時光-avi範例實作</t>
  </si>
  <si>
    <t>phothshop pro4 影像好手</t>
  </si>
  <si>
    <t>phothshop pro 4 影像工房</t>
  </si>
  <si>
    <t>phothshop 4非常印象</t>
  </si>
  <si>
    <t>photoshop popcorn:影像爆米花</t>
  </si>
  <si>
    <t>expression向量彩繪大師</t>
  </si>
  <si>
    <t>網站圖形輕鬆製作</t>
  </si>
  <si>
    <t>corel draw 7工作書</t>
  </si>
  <si>
    <t>數位心像</t>
  </si>
  <si>
    <t>free hand 7 繪圖萬花筒</t>
  </si>
  <si>
    <t>web圖形設計的奧祕</t>
  </si>
  <si>
    <t>松格資訊有限公司</t>
  </si>
  <si>
    <t>painter 4 繪畫終結者</t>
  </si>
  <si>
    <t>中文文書處理技能測驗指南</t>
  </si>
  <si>
    <t>中文輸入技能測驗指南(附模擬測驗磁片)</t>
  </si>
  <si>
    <t>30天學好倉頡中文輸入法</t>
  </si>
  <si>
    <t>三思堂文化事業有限公司</t>
  </si>
  <si>
    <t>windows 95資料壓縮技術手冊</t>
  </si>
  <si>
    <t>sql srever 6.5超級手冊.進階篇</t>
  </si>
  <si>
    <t>電腦解毒完全手冊</t>
  </si>
  <si>
    <t>director進階範例精選集</t>
  </si>
  <si>
    <t>director 5.0多媒體製作大師</t>
  </si>
  <si>
    <t>影像處理好幫手 photoimpact 3.01 中文版</t>
  </si>
  <si>
    <t>用多媒體寫日記</t>
  </si>
  <si>
    <t>多媒體狂想曲</t>
  </si>
  <si>
    <t>博碩文化股份有限公司</t>
  </si>
  <si>
    <t>多媒體爭霸戰:二十一世紀的資訊世界</t>
  </si>
  <si>
    <t>正中書局股份有限公司</t>
  </si>
  <si>
    <t>authorware 多媒體食譜</t>
  </si>
  <si>
    <t>photoshop 4.0百變高手</t>
  </si>
  <si>
    <t>photoshop 5 無障礙學習手冊</t>
  </si>
  <si>
    <t>和碩科技文化有限公司</t>
  </si>
  <si>
    <t>30天搞定photoshop 5</t>
  </si>
  <si>
    <t>adobe photoshop絕招100tips</t>
  </si>
  <si>
    <t>上奇科技股份有限公司</t>
  </si>
  <si>
    <t>彩繪photoshop 5新快速指引</t>
  </si>
  <si>
    <t>photoshop  4.o1 簡單入門</t>
  </si>
  <si>
    <t>輕輕鬆鬆學會photoshop 5.0</t>
  </si>
  <si>
    <t>photoshop 5 影像教室</t>
  </si>
  <si>
    <t>品味雕塑photoshop</t>
  </si>
  <si>
    <t>photoshop 5文字魔法師</t>
  </si>
  <si>
    <t>最新我形我速2.0彩色書</t>
  </si>
  <si>
    <t>photoshop pro 5造像課本</t>
  </si>
  <si>
    <t>三合一非咖啡photoshop,freehand,quarkxpress</t>
  </si>
  <si>
    <t>p2創意維他命:adobe photoshop5.0/painter5.5</t>
  </si>
  <si>
    <t>photoshop 4 wow! book國際中文版</t>
  </si>
  <si>
    <t>photoshop 5 影爆磁場</t>
  </si>
  <si>
    <t>adobe photoshop 5+paineter5.x 影翼雙飛</t>
  </si>
  <si>
    <t>photoshop 5 影像煉金術</t>
  </si>
  <si>
    <t>濾鏡恰恰</t>
  </si>
  <si>
    <t>cha-cha filters：濾鏡恰恰</t>
  </si>
  <si>
    <t>文字天書：photoshop type creation</t>
  </si>
  <si>
    <t>何維正的數位慧畫</t>
  </si>
  <si>
    <t>bryce 3d虛擬天堂</t>
  </si>
  <si>
    <t>solidworks操作秘笈</t>
  </si>
  <si>
    <t>GRAPHER TM for Windows使用手冊(附範例光碟)</t>
  </si>
  <si>
    <t>深入淺出direct 3d應用程式設計</t>
  </si>
  <si>
    <t>大易輸入法人手一冊</t>
  </si>
  <si>
    <t>文魁資訊股份有限公司</t>
  </si>
  <si>
    <t>倉頡一週通</t>
  </si>
  <si>
    <t>旗立資訊股份有限公司</t>
  </si>
  <si>
    <t>新手上路sybase adaptive server</t>
  </si>
  <si>
    <t>駭客的秘密:系統安全篇</t>
  </si>
  <si>
    <t>架設防火牆</t>
  </si>
  <si>
    <t>美商歐萊禮股份有限公司台灣分公司</t>
  </si>
  <si>
    <t>網路惡魔satan</t>
  </si>
  <si>
    <t>電腦119：防毒.解毒.防駭客.拆炸彈</t>
  </si>
  <si>
    <t>電腦人文化事業股份有限公司</t>
  </si>
  <si>
    <t>photolmpact 4.0完全自學</t>
  </si>
  <si>
    <t>創意狂飆photoimpact 4</t>
  </si>
  <si>
    <t>極上photoimpact 4影像樂園</t>
  </si>
  <si>
    <t>第三波資訊股份有限公司</t>
    <phoneticPr fontId="1" type="noConversion"/>
  </si>
  <si>
    <t>y世代的影像新寵:express 影像大師</t>
  </si>
  <si>
    <t>photo impact4.0 影像創作百分百</t>
  </si>
  <si>
    <t>photoimpact細說從頭</t>
  </si>
  <si>
    <t>photoimpact 4.oc簡單入門</t>
  </si>
  <si>
    <t>authorware 4 多媒體設計寶典</t>
  </si>
  <si>
    <t>多媒體簡報實務設計</t>
  </si>
  <si>
    <t>指令操作小幫手photoimpact 4.0c</t>
  </si>
  <si>
    <t>authorware 4.x多媒體設計入門</t>
  </si>
  <si>
    <t>多媒體網路通訊</t>
  </si>
  <si>
    <t>動畫魔法書</t>
  </si>
  <si>
    <t>虛擬化身:網路世代的身分認同</t>
  </si>
  <si>
    <t>遠流出版事業股份有限公司</t>
  </si>
  <si>
    <t>動畫奇兵flash 2</t>
  </si>
  <si>
    <t>松崗電腦圖書資料股份有限公司</t>
    <phoneticPr fontId="1" type="noConversion"/>
  </si>
  <si>
    <t>網頁精靈flash</t>
  </si>
  <si>
    <t>地下音樂王國 : mp3</t>
  </si>
  <si>
    <t>paint shop pro 4.x簡單入門</t>
  </si>
  <si>
    <t>photoshop 5圖解速成</t>
  </si>
  <si>
    <t>唐氏圖書出版社</t>
    <phoneticPr fontId="1" type="noConversion"/>
  </si>
  <si>
    <t>paint shop pro實務經典</t>
  </si>
  <si>
    <t>當代photoshop大師談設計</t>
  </si>
  <si>
    <t>抓住你的photoshop</t>
  </si>
  <si>
    <t>旗標出版股份有限公司</t>
    <phoneticPr fontId="1" type="noConversion"/>
  </si>
  <si>
    <t>抓住你的photoshop 5.0</t>
  </si>
  <si>
    <t>photoshop 4超級手冊</t>
  </si>
  <si>
    <t>透視adode photoshop 5 完全中文版</t>
  </si>
  <si>
    <t>透視 photoshop 5.0</t>
  </si>
  <si>
    <t>photoshop 文字幻象</t>
  </si>
  <si>
    <t>影畫啟示錄</t>
  </si>
  <si>
    <t>after effects 影音大師</t>
  </si>
  <si>
    <t>馬上學會photodraw 2000來玩影像遊戲</t>
  </si>
  <si>
    <t>photoshop 5專業檢定指南</t>
  </si>
  <si>
    <t>photoshop 5.5影像設計寶典</t>
  </si>
  <si>
    <t>新圖像時代</t>
  </si>
  <si>
    <t>最新photoshop 5.0中文版指令功能完全通</t>
  </si>
  <si>
    <t>photodraw 2000現學現用</t>
  </si>
  <si>
    <t>photodraw 2000看了就會</t>
  </si>
  <si>
    <t>photoshop 5.x影像圓舞曲</t>
  </si>
  <si>
    <t>活用photodraw 2000中文版</t>
  </si>
  <si>
    <t>photoshop 5.5插畫工廠</t>
  </si>
  <si>
    <t>信紙販售機:photoshop 5.5 &amp; illustrator 8.0c</t>
  </si>
  <si>
    <t>adobe photoshop 5.5魔幻魅影</t>
  </si>
  <si>
    <t>adobe photoshop 5.0 文字拼圖</t>
  </si>
  <si>
    <t>我可以抱你嗎?:輸入高手[數位板]</t>
  </si>
  <si>
    <t>form-z 3.0 render zone 建模上色動畫手冊</t>
  </si>
  <si>
    <t>美工科技有限公司</t>
  </si>
  <si>
    <t>小朋友學wordpad和小畫家</t>
  </si>
  <si>
    <t>mechanical desktop 4 powerpack升級指引與設計實務</t>
  </si>
  <si>
    <t>poser &amp; photoshop彩繪藝術</t>
  </si>
  <si>
    <t>painter 5.5 web edition中文版:彩繪之旅</t>
  </si>
  <si>
    <t>學會卡片、名片、海報製作,你就是創意生活的贏家</t>
  </si>
  <si>
    <t>painter 3d detailer:超級3d筆繪大師合訂本</t>
  </si>
  <si>
    <t>美工圖書社</t>
  </si>
  <si>
    <t>poser3：潑啥人形學校</t>
  </si>
  <si>
    <t>poser 4 好玩好學手冊</t>
  </si>
  <si>
    <t>最新倉頡中文輸入快速入門</t>
  </si>
  <si>
    <t>倉頡碼字典</t>
  </si>
  <si>
    <t>我的倉頡比你快:倉頡輸入法</t>
  </si>
  <si>
    <t>倉頡拆碼標準字典</t>
  </si>
  <si>
    <t>嘉軒文化出版社</t>
  </si>
  <si>
    <t>java密碼學</t>
  </si>
  <si>
    <t>microsoft dna與web資料庫深度剖析</t>
  </si>
  <si>
    <t>架構企業決策支援系統:microsoft sql server 7.0lap services設計與實</t>
  </si>
  <si>
    <t>華彩軟體股份有限公司</t>
  </si>
  <si>
    <t>深度探索sql server 7.0:基礎實務</t>
  </si>
  <si>
    <t>sql server 7.0資料庫管理與應用學習手冊</t>
  </si>
  <si>
    <t>db2 universal dataase完全指南</t>
  </si>
  <si>
    <t>輕快駕御sql server  7</t>
  </si>
  <si>
    <t>SQL server 7.0 設計實務</t>
  </si>
  <si>
    <t>SQL server 7.0 管理實務</t>
  </si>
  <si>
    <t>microsoft sql sever 7.0 資料倉儲整合應用</t>
  </si>
  <si>
    <t>客的秘密-網際網路篇</t>
  </si>
  <si>
    <t>打造電腦金鐘罩:檔案的加密解密</t>
  </si>
  <si>
    <t>實書堂文化事業有限公司</t>
  </si>
  <si>
    <t>虛擬私人網路</t>
  </si>
  <si>
    <t>flash 3影音酷炫閃客族</t>
  </si>
  <si>
    <t>photolmpact4.2網頁彩妝手</t>
  </si>
  <si>
    <t>看!會動又會跳的ulead cool 3d 2.5</t>
  </si>
  <si>
    <t>輕鬆享用mp3</t>
  </si>
  <si>
    <t>酷pc!桌布.螢幕保護程式diy</t>
  </si>
  <si>
    <t>完全mp3</t>
  </si>
  <si>
    <t>顛覆影像photoimpact 4.2進階篇</t>
  </si>
  <si>
    <t>多媒體設計與製作:director 7.0</t>
  </si>
  <si>
    <t>極上photolmpact 4.2影像樂園</t>
  </si>
  <si>
    <t>photoimpact 5.0帶了就走:相片處理輕鬆上手</t>
  </si>
  <si>
    <t>authorware 5多媒體實務</t>
  </si>
  <si>
    <t>在cool 3d中學cool</t>
  </si>
  <si>
    <t>品嘗gif animator 3.0中文版動畫罐頭</t>
  </si>
  <si>
    <t>authorware 5 attain多媒體設計新手上路</t>
  </si>
  <si>
    <t>after effect 4.0特效進行曲</t>
  </si>
  <si>
    <t>flash 4搖擺閃客族</t>
  </si>
  <si>
    <t>網頁追緝令</t>
  </si>
  <si>
    <t>mp3音樂嘉年華</t>
  </si>
  <si>
    <t>maya好玩好學手冊</t>
  </si>
  <si>
    <t>bryce 4四度空間的創意大師</t>
  </si>
  <si>
    <t>學會電腦多媒體 : 你就是科技娛樂的贏家</t>
  </si>
  <si>
    <t>我的v8輕鬆剪輯:多媒體影像剪刀手</t>
  </si>
  <si>
    <t>photoimpact 5.x 網頁彩繪魔術師</t>
  </si>
  <si>
    <t>after effects 4.1 特效寶典</t>
  </si>
  <si>
    <t>flash 4.0精選演義</t>
  </si>
  <si>
    <t>松合有限公司</t>
  </si>
  <si>
    <t>flash 4 精讚演義</t>
  </si>
  <si>
    <t>flash 4靈機萬動</t>
  </si>
  <si>
    <t>director 7.0多媒體領航員</t>
  </si>
  <si>
    <t>奇妙旳聲光世界</t>
  </si>
  <si>
    <t>最新cool 3d 2.5彩色書</t>
  </si>
  <si>
    <t>mp3虫虫維基</t>
  </si>
  <si>
    <t>mp3:上網找歌.聽歌.錄歌:網路是我的音樂城</t>
  </si>
  <si>
    <t>authorware 5.0入門與應用</t>
  </si>
  <si>
    <t>flash 4超炫動畫網頁製作應用大全</t>
  </si>
  <si>
    <t>多媒體通訊</t>
  </si>
  <si>
    <t>煞死你的卡片easy do!</t>
  </si>
  <si>
    <t>創意蔓延photolmpact 5.0中文版</t>
  </si>
  <si>
    <t>photoimpact 5創意探索</t>
  </si>
  <si>
    <t>網頁文字動畫-cool 3d v2.5</t>
  </si>
  <si>
    <t>網頁變身術</t>
  </si>
  <si>
    <t>flash 4網頁閃靈快手</t>
  </si>
  <si>
    <t>strata studio pro 2.5首部曲</t>
  </si>
  <si>
    <t>學會影像處理, 你就是藝術生活的實踐家</t>
  </si>
  <si>
    <t>flash 4快閃勁爆網頁</t>
  </si>
  <si>
    <t>flash 3 網頁閃靈悍將</t>
  </si>
  <si>
    <t>media studio pro 5.2中文版數位視訊剪刀手</t>
  </si>
  <si>
    <t>director 7.0 之星:behavior 使用大全</t>
  </si>
  <si>
    <t>上奇科技股份有限公司</t>
    <phoneticPr fontId="1" type="noConversion"/>
  </si>
  <si>
    <t>photoimpact4.2影像創新招</t>
  </si>
  <si>
    <t>cd-title企劃製作:互動式多媒體光碟商業機密大公開</t>
  </si>
  <si>
    <t>亞邁多媒體股份有限公司</t>
  </si>
  <si>
    <t>authorware 5基礎訓練教材</t>
  </si>
  <si>
    <t>劍橋五重奏</t>
  </si>
  <si>
    <t>新新聞文化事業股份有限公司</t>
  </si>
  <si>
    <t>emc類神經網路ic原理及應用</t>
  </si>
  <si>
    <t>photodraw 2000帶了就走:我把相片變漂亮了!</t>
  </si>
  <si>
    <t>松崗電腦圖書資料股份有限公司</t>
    <phoneticPr fontId="1" type="noConversion"/>
  </si>
  <si>
    <t>哇!photodraw 2000</t>
  </si>
  <si>
    <t>1分鐘快速掃描絕招</t>
  </si>
  <si>
    <t>用photodraw 2000成為網頁美工繪圖新新高手</t>
  </si>
  <si>
    <t>我形我速3.0創意新像</t>
  </si>
  <si>
    <t>卡片製作帶了就走:精緻卡片一手包</t>
  </si>
  <si>
    <t>photoshop 5中文版之匪夷所思</t>
  </si>
  <si>
    <t>photoshop 5.5特效精選</t>
  </si>
  <si>
    <t>firework2惹火上網</t>
  </si>
  <si>
    <t>輕鬆速學photo shop 5.x中文版</t>
  </si>
  <si>
    <t>高商圖書股份有限公司</t>
  </si>
  <si>
    <t>photoshop 5.0c 創意新鮮派</t>
  </si>
  <si>
    <t>數位人體造像</t>
  </si>
  <si>
    <t>adobe photoshop 神遊如意</t>
  </si>
  <si>
    <t>mechanical desktop r4標準訓練教材</t>
  </si>
  <si>
    <t>第三波資訊股份有限公司,</t>
  </si>
  <si>
    <t>神奇的美少女cg世界</t>
  </si>
  <si>
    <t>新形象出版事業有限公司</t>
  </si>
  <si>
    <t>painter 6 心領神繪</t>
  </si>
  <si>
    <t>macromedia director 7 and lingo多媒體經典</t>
  </si>
  <si>
    <t>嗯!flash by example 我也會pro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</si>
</sst>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3"/>
  <sheetViews>
    <sheetView tabSelected="1" topLeftCell="A500" workbookViewId="0">
      <selection activeCell="A2" sqref="A2:D2"/>
    </sheetView>
  </sheetViews>
  <sheetFormatPr defaultRowHeight="17" x14ac:dyDescent="0.4"/>
  <cols>
    <col min="1" max="1" width="4.6328125" customWidth="1"/>
    <col min="2" max="2" width="20.6328125" customWidth="1"/>
    <col min="3" max="3" width="44.26953125" customWidth="1"/>
    <col min="4" max="4" width="35.1796875" customWidth="1"/>
  </cols>
  <sheetData>
    <row r="1" spans="1:4" ht="20" thickBot="1" x14ac:dyDescent="0.45">
      <c r="A1" s="14" t="s">
        <v>0</v>
      </c>
      <c r="B1" s="15"/>
      <c r="C1" s="15"/>
      <c r="D1" s="15"/>
    </row>
    <row r="2" spans="1:4" s="4" customFormat="1" ht="20" customHeight="1" x14ac:dyDescent="0.4">
      <c r="A2" s="1" t="s">
        <v>1</v>
      </c>
      <c r="B2" s="2" t="s">
        <v>2</v>
      </c>
      <c r="C2" s="3" t="s">
        <v>3</v>
      </c>
      <c r="D2" s="2" t="s">
        <v>4</v>
      </c>
    </row>
    <row r="3" spans="1:4" s="4" customFormat="1" ht="20" customHeight="1" x14ac:dyDescent="0.4">
      <c r="A3" s="5">
        <v>1</v>
      </c>
      <c r="B3" s="6" t="str">
        <f>TEXT(801312986000055,"###")</f>
        <v>801312986000055</v>
      </c>
      <c r="C3" s="7" t="s">
        <v>5</v>
      </c>
      <c r="D3" s="6" t="s">
        <v>6</v>
      </c>
    </row>
    <row r="4" spans="1:4" s="4" customFormat="1" ht="20" customHeight="1" x14ac:dyDescent="0.4">
      <c r="A4" s="8">
        <v>2</v>
      </c>
      <c r="B4" s="9" t="str">
        <f>TEXT(801312992900013,"###")</f>
        <v>801312992900013</v>
      </c>
      <c r="C4" s="10" t="s">
        <v>7</v>
      </c>
      <c r="D4" s="9" t="s">
        <v>8</v>
      </c>
    </row>
    <row r="5" spans="1:4" s="4" customFormat="1" ht="20" customHeight="1" x14ac:dyDescent="0.4">
      <c r="A5" s="8">
        <v>3</v>
      </c>
      <c r="B5" s="9" t="str">
        <f>TEXT(801312974000004,"###")</f>
        <v>801312974000004</v>
      </c>
      <c r="C5" s="10" t="s">
        <v>9</v>
      </c>
      <c r="D5" s="9" t="s">
        <v>10</v>
      </c>
    </row>
    <row r="6" spans="1:4" s="4" customFormat="1" ht="20" customHeight="1" x14ac:dyDescent="0.4">
      <c r="A6" s="8">
        <v>4</v>
      </c>
      <c r="B6" s="9" t="str">
        <f>TEXT(801312983300001,"###")</f>
        <v>801312983300001</v>
      </c>
      <c r="C6" s="10" t="s">
        <v>11</v>
      </c>
      <c r="D6" s="9" t="s">
        <v>12</v>
      </c>
    </row>
    <row r="7" spans="1:4" s="4" customFormat="1" ht="20" customHeight="1" x14ac:dyDescent="0.4">
      <c r="A7" s="8">
        <v>5</v>
      </c>
      <c r="B7" s="9" t="str">
        <f>TEXT(801312983300007,"###")</f>
        <v>801312983300007</v>
      </c>
      <c r="C7" s="10" t="s">
        <v>13</v>
      </c>
      <c r="D7" s="9" t="s">
        <v>12</v>
      </c>
    </row>
    <row r="8" spans="1:4" s="4" customFormat="1" ht="20" customHeight="1" x14ac:dyDescent="0.4">
      <c r="A8" s="8">
        <v>6</v>
      </c>
      <c r="B8" s="9" t="str">
        <f>TEXT(801312983300009,"###")</f>
        <v>801312983300009</v>
      </c>
      <c r="C8" s="10" t="s">
        <v>14</v>
      </c>
      <c r="D8" s="9" t="s">
        <v>12</v>
      </c>
    </row>
    <row r="9" spans="1:4" s="4" customFormat="1" ht="20" customHeight="1" x14ac:dyDescent="0.4">
      <c r="A9" s="8">
        <v>7</v>
      </c>
      <c r="B9" s="9" t="str">
        <f>TEXT(801312983000001,"###")</f>
        <v>801312983000001</v>
      </c>
      <c r="C9" s="10" t="s">
        <v>15</v>
      </c>
      <c r="D9" s="9" t="s">
        <v>16</v>
      </c>
    </row>
    <row r="10" spans="1:4" s="4" customFormat="1" ht="20" customHeight="1" x14ac:dyDescent="0.4">
      <c r="A10" s="8">
        <v>8</v>
      </c>
      <c r="B10" s="9" t="str">
        <f>TEXT(801312983300006,"###")</f>
        <v>801312983300006</v>
      </c>
      <c r="C10" s="10" t="s">
        <v>17</v>
      </c>
      <c r="D10" s="9" t="s">
        <v>12</v>
      </c>
    </row>
    <row r="11" spans="1:4" s="4" customFormat="1" ht="20" customHeight="1" x14ac:dyDescent="0.4">
      <c r="A11" s="8">
        <v>9</v>
      </c>
      <c r="B11" s="9" t="str">
        <f>TEXT(801312983300012,"###")</f>
        <v>801312983300012</v>
      </c>
      <c r="C11" s="10" t="s">
        <v>18</v>
      </c>
      <c r="D11" s="9" t="s">
        <v>19</v>
      </c>
    </row>
    <row r="12" spans="1:4" s="4" customFormat="1" ht="20" customHeight="1" x14ac:dyDescent="0.4">
      <c r="A12" s="8">
        <v>10</v>
      </c>
      <c r="B12" s="9" t="str">
        <f>TEXT(801312992000005,"###")</f>
        <v>801312992000005</v>
      </c>
      <c r="C12" s="10" t="s">
        <v>20</v>
      </c>
      <c r="D12" s="9" t="s">
        <v>10</v>
      </c>
    </row>
    <row r="13" spans="1:4" s="4" customFormat="1" ht="20" customHeight="1" x14ac:dyDescent="0.4">
      <c r="A13" s="8">
        <v>11</v>
      </c>
      <c r="B13" s="9" t="str">
        <f>TEXT(801312974000156,"###")</f>
        <v>801312974000156</v>
      </c>
      <c r="C13" s="10" t="s">
        <v>21</v>
      </c>
      <c r="D13" s="9" t="s">
        <v>16</v>
      </c>
    </row>
    <row r="14" spans="1:4" s="4" customFormat="1" ht="20" customHeight="1" x14ac:dyDescent="0.4">
      <c r="A14" s="8">
        <v>12</v>
      </c>
      <c r="B14" s="9" t="str">
        <f>TEXT(801312983300002,"###")</f>
        <v>801312983300002</v>
      </c>
      <c r="C14" s="10" t="s">
        <v>11</v>
      </c>
      <c r="D14" s="9" t="s">
        <v>12</v>
      </c>
    </row>
    <row r="15" spans="1:4" s="4" customFormat="1" ht="20" customHeight="1" x14ac:dyDescent="0.4">
      <c r="A15" s="8">
        <v>13</v>
      </c>
      <c r="B15" s="9" t="str">
        <f>TEXT(801312983300004,"###")</f>
        <v>801312983300004</v>
      </c>
      <c r="C15" s="10" t="s">
        <v>22</v>
      </c>
      <c r="D15" s="9" t="s">
        <v>12</v>
      </c>
    </row>
    <row r="16" spans="1:4" s="4" customFormat="1" ht="20" customHeight="1" x14ac:dyDescent="0.4">
      <c r="A16" s="8">
        <v>14</v>
      </c>
      <c r="B16" s="9" t="str">
        <f>TEXT(801312983300008,"###")</f>
        <v>801312983300008</v>
      </c>
      <c r="C16" s="10" t="s">
        <v>23</v>
      </c>
      <c r="D16" s="9" t="s">
        <v>12</v>
      </c>
    </row>
    <row r="17" spans="1:4" s="4" customFormat="1" ht="20" customHeight="1" x14ac:dyDescent="0.4">
      <c r="A17" s="8">
        <v>15</v>
      </c>
      <c r="B17" s="9" t="str">
        <f>TEXT(801312983300010,"###")</f>
        <v>801312983300010</v>
      </c>
      <c r="C17" s="10" t="s">
        <v>24</v>
      </c>
      <c r="D17" s="9" t="s">
        <v>12</v>
      </c>
    </row>
    <row r="18" spans="1:4" s="4" customFormat="1" ht="20" customHeight="1" x14ac:dyDescent="0.4">
      <c r="A18" s="8">
        <v>16</v>
      </c>
      <c r="B18" s="9" t="str">
        <f>TEXT(801312983300021,"###")</f>
        <v>801312983300021</v>
      </c>
      <c r="C18" s="10" t="s">
        <v>25</v>
      </c>
      <c r="D18" s="9" t="s">
        <v>26</v>
      </c>
    </row>
    <row r="19" spans="1:4" s="4" customFormat="1" ht="20" customHeight="1" x14ac:dyDescent="0.4">
      <c r="A19" s="8">
        <v>17</v>
      </c>
      <c r="B19" s="9" t="str">
        <f>TEXT(801312983300023,"###")</f>
        <v>801312983300023</v>
      </c>
      <c r="C19" s="10" t="s">
        <v>27</v>
      </c>
      <c r="D19" s="9" t="s">
        <v>26</v>
      </c>
    </row>
    <row r="20" spans="1:4" s="4" customFormat="1" ht="20" customHeight="1" x14ac:dyDescent="0.4">
      <c r="A20" s="8">
        <v>18</v>
      </c>
      <c r="B20" s="9" t="str">
        <f>TEXT(801312986000002,"###")</f>
        <v>801312986000002</v>
      </c>
      <c r="C20" s="10" t="s">
        <v>28</v>
      </c>
      <c r="D20" s="9" t="s">
        <v>29</v>
      </c>
    </row>
    <row r="21" spans="1:4" s="4" customFormat="1" ht="20" customHeight="1" x14ac:dyDescent="0.4">
      <c r="A21" s="8">
        <v>19</v>
      </c>
      <c r="B21" s="9" t="str">
        <f>TEXT(801312986000005,"###")</f>
        <v>801312986000005</v>
      </c>
      <c r="C21" s="10" t="s">
        <v>30</v>
      </c>
      <c r="D21" s="9" t="s">
        <v>31</v>
      </c>
    </row>
    <row r="22" spans="1:4" s="4" customFormat="1" ht="20" customHeight="1" x14ac:dyDescent="0.4">
      <c r="A22" s="8">
        <v>20</v>
      </c>
      <c r="B22" s="9" t="str">
        <f>TEXT(801312986000017,"###")</f>
        <v>801312986000017</v>
      </c>
      <c r="C22" s="10" t="s">
        <v>32</v>
      </c>
      <c r="D22" s="9" t="s">
        <v>33</v>
      </c>
    </row>
    <row r="23" spans="1:4" s="4" customFormat="1" ht="20" customHeight="1" x14ac:dyDescent="0.4">
      <c r="A23" s="8">
        <v>21</v>
      </c>
      <c r="B23" s="9" t="str">
        <f>TEXT(801312986000018,"###")</f>
        <v>801312986000018</v>
      </c>
      <c r="C23" s="10" t="s">
        <v>34</v>
      </c>
      <c r="D23" s="9" t="s">
        <v>33</v>
      </c>
    </row>
    <row r="24" spans="1:4" s="4" customFormat="1" ht="20" customHeight="1" x14ac:dyDescent="0.4">
      <c r="A24" s="8">
        <v>22</v>
      </c>
      <c r="B24" s="9" t="str">
        <f>TEXT(801312986200003,"###")</f>
        <v>801312986200003</v>
      </c>
      <c r="C24" s="10" t="s">
        <v>35</v>
      </c>
      <c r="D24" s="9" t="s">
        <v>29</v>
      </c>
    </row>
    <row r="25" spans="1:4" s="4" customFormat="1" ht="20" customHeight="1" x14ac:dyDescent="0.4">
      <c r="A25" s="8">
        <v>23</v>
      </c>
      <c r="B25" s="9" t="str">
        <f>TEXT(801312990000001,"###")</f>
        <v>801312990000001</v>
      </c>
      <c r="C25" s="10" t="s">
        <v>36</v>
      </c>
      <c r="D25" s="9" t="s">
        <v>37</v>
      </c>
    </row>
    <row r="26" spans="1:4" s="4" customFormat="1" ht="20" customHeight="1" x14ac:dyDescent="0.4">
      <c r="A26" s="8">
        <v>24</v>
      </c>
      <c r="B26" s="9" t="str">
        <f>TEXT(801312990000002,"###")</f>
        <v>801312990000002</v>
      </c>
      <c r="C26" s="10" t="s">
        <v>38</v>
      </c>
      <c r="D26" s="9" t="s">
        <v>37</v>
      </c>
    </row>
    <row r="27" spans="1:4" s="4" customFormat="1" ht="20" customHeight="1" x14ac:dyDescent="0.4">
      <c r="A27" s="8">
        <v>25</v>
      </c>
      <c r="B27" s="9" t="str">
        <f>TEXT(801312976000004,"###")</f>
        <v>801312976000004</v>
      </c>
      <c r="C27" s="10" t="s">
        <v>39</v>
      </c>
      <c r="D27" s="9" t="s">
        <v>29</v>
      </c>
    </row>
    <row r="28" spans="1:4" s="4" customFormat="1" ht="20" customHeight="1" x14ac:dyDescent="0.4">
      <c r="A28" s="8">
        <v>26</v>
      </c>
      <c r="B28" s="9" t="str">
        <f>TEXT(801312983300005,"###")</f>
        <v>801312983300005</v>
      </c>
      <c r="C28" s="10" t="s">
        <v>18</v>
      </c>
      <c r="D28" s="9" t="s">
        <v>12</v>
      </c>
    </row>
    <row r="29" spans="1:4" s="4" customFormat="1" ht="20" customHeight="1" x14ac:dyDescent="0.4">
      <c r="A29" s="8">
        <v>27</v>
      </c>
      <c r="B29" s="9" t="str">
        <f>TEXT(801312983300019,"###")</f>
        <v>801312983300019</v>
      </c>
      <c r="C29" s="10" t="s">
        <v>40</v>
      </c>
      <c r="D29" s="9" t="s">
        <v>41</v>
      </c>
    </row>
    <row r="30" spans="1:4" s="4" customFormat="1" ht="20" customHeight="1" x14ac:dyDescent="0.4">
      <c r="A30" s="8">
        <v>28</v>
      </c>
      <c r="B30" s="9" t="str">
        <f>TEXT(801312983300020,"###")</f>
        <v>801312983300020</v>
      </c>
      <c r="C30" s="10" t="s">
        <v>42</v>
      </c>
      <c r="D30" s="9" t="s">
        <v>43</v>
      </c>
    </row>
    <row r="31" spans="1:4" s="4" customFormat="1" ht="20" customHeight="1" x14ac:dyDescent="0.4">
      <c r="A31" s="8">
        <v>29</v>
      </c>
      <c r="B31" s="9" t="str">
        <f>TEXT(801312986000001,"###")</f>
        <v>801312986000001</v>
      </c>
      <c r="C31" s="10" t="s">
        <v>44</v>
      </c>
      <c r="D31" s="9" t="s">
        <v>45</v>
      </c>
    </row>
    <row r="32" spans="1:4" s="4" customFormat="1" ht="20" customHeight="1" x14ac:dyDescent="0.4">
      <c r="A32" s="8">
        <v>30</v>
      </c>
      <c r="B32" s="9" t="str">
        <f>TEXT(801312986000006,"###")</f>
        <v>801312986000006</v>
      </c>
      <c r="C32" s="10" t="s">
        <v>46</v>
      </c>
      <c r="D32" s="9" t="s">
        <v>10</v>
      </c>
    </row>
    <row r="33" spans="1:4" s="4" customFormat="1" ht="20" customHeight="1" x14ac:dyDescent="0.4">
      <c r="A33" s="8">
        <v>31</v>
      </c>
      <c r="B33" s="9" t="str">
        <f>TEXT(801312986000009,"###")</f>
        <v>801312986000009</v>
      </c>
      <c r="C33" s="10" t="s">
        <v>47</v>
      </c>
      <c r="D33" s="9" t="s">
        <v>16</v>
      </c>
    </row>
    <row r="34" spans="1:4" s="4" customFormat="1" ht="20" customHeight="1" x14ac:dyDescent="0.4">
      <c r="A34" s="8">
        <v>32</v>
      </c>
      <c r="B34" s="9" t="str">
        <f>TEXT(801312986200001,"###")</f>
        <v>801312986200001</v>
      </c>
      <c r="C34" s="10" t="s">
        <v>48</v>
      </c>
      <c r="D34" s="9" t="s">
        <v>29</v>
      </c>
    </row>
    <row r="35" spans="1:4" s="4" customFormat="1" ht="20" customHeight="1" x14ac:dyDescent="0.4">
      <c r="A35" s="8">
        <v>33</v>
      </c>
      <c r="B35" s="9" t="str">
        <f>TEXT(801312992000001,"###")</f>
        <v>801312992000001</v>
      </c>
      <c r="C35" s="10" t="s">
        <v>49</v>
      </c>
      <c r="D35" s="9" t="s">
        <v>29</v>
      </c>
    </row>
    <row r="36" spans="1:4" s="4" customFormat="1" ht="20" customHeight="1" x14ac:dyDescent="0.4">
      <c r="A36" s="8">
        <v>34</v>
      </c>
      <c r="B36" s="9" t="str">
        <f>TEXT(801312992000003,"###")</f>
        <v>801312992000003</v>
      </c>
      <c r="C36" s="10" t="s">
        <v>50</v>
      </c>
      <c r="D36" s="9" t="s">
        <v>51</v>
      </c>
    </row>
    <row r="37" spans="1:4" s="4" customFormat="1" ht="20" customHeight="1" x14ac:dyDescent="0.4">
      <c r="A37" s="8">
        <v>35</v>
      </c>
      <c r="B37" s="9" t="str">
        <f>TEXT(801312992000008,"###")</f>
        <v>801312992000008</v>
      </c>
      <c r="C37" s="10" t="s">
        <v>52</v>
      </c>
      <c r="D37" s="9" t="s">
        <v>10</v>
      </c>
    </row>
    <row r="38" spans="1:4" s="4" customFormat="1" ht="20" customHeight="1" x14ac:dyDescent="0.4">
      <c r="A38" s="8">
        <v>36</v>
      </c>
      <c r="B38" s="9" t="str">
        <f>TEXT(801312992900001,"###")</f>
        <v>801312992900001</v>
      </c>
      <c r="C38" s="10" t="s">
        <v>53</v>
      </c>
      <c r="D38" s="9" t="s">
        <v>29</v>
      </c>
    </row>
    <row r="39" spans="1:4" s="4" customFormat="1" ht="20" customHeight="1" x14ac:dyDescent="0.4">
      <c r="A39" s="8">
        <v>37</v>
      </c>
      <c r="B39" s="9" t="str">
        <f>TEXT(801312992900002,"###")</f>
        <v>801312992900002</v>
      </c>
      <c r="C39" s="10" t="s">
        <v>54</v>
      </c>
      <c r="D39" s="9" t="s">
        <v>10</v>
      </c>
    </row>
    <row r="40" spans="1:4" s="4" customFormat="1" ht="20" customHeight="1" x14ac:dyDescent="0.4">
      <c r="A40" s="8">
        <v>38</v>
      </c>
      <c r="B40" s="9" t="str">
        <f>TEXT(801312974000008,"###")</f>
        <v>801312974000008</v>
      </c>
      <c r="C40" s="10" t="s">
        <v>55</v>
      </c>
      <c r="D40" s="9" t="s">
        <v>10</v>
      </c>
    </row>
    <row r="41" spans="1:4" s="4" customFormat="1" ht="20" customHeight="1" x14ac:dyDescent="0.4">
      <c r="A41" s="8">
        <v>39</v>
      </c>
      <c r="B41" s="9" t="str">
        <f>TEXT(801312975400001,"###")</f>
        <v>801312975400001</v>
      </c>
      <c r="C41" s="10" t="s">
        <v>56</v>
      </c>
      <c r="D41" s="9" t="s">
        <v>45</v>
      </c>
    </row>
    <row r="42" spans="1:4" s="4" customFormat="1" ht="20" customHeight="1" x14ac:dyDescent="0.4">
      <c r="A42" s="8">
        <v>40</v>
      </c>
      <c r="B42" s="9" t="str">
        <f>TEXT(801312976000002,"###")</f>
        <v>801312976000002</v>
      </c>
      <c r="C42" s="10" t="s">
        <v>57</v>
      </c>
      <c r="D42" s="9" t="s">
        <v>16</v>
      </c>
    </row>
    <row r="43" spans="1:4" s="4" customFormat="1" ht="20" customHeight="1" x14ac:dyDescent="0.4">
      <c r="A43" s="8">
        <v>41</v>
      </c>
      <c r="B43" s="9" t="str">
        <f>TEXT(801312976000003,"###")</f>
        <v>801312976000003</v>
      </c>
      <c r="C43" s="10" t="s">
        <v>58</v>
      </c>
      <c r="D43" s="9" t="s">
        <v>16</v>
      </c>
    </row>
    <row r="44" spans="1:4" s="4" customFormat="1" ht="20" customHeight="1" x14ac:dyDescent="0.4">
      <c r="A44" s="8">
        <v>42</v>
      </c>
      <c r="B44" s="9" t="str">
        <f>TEXT(801312976000005,"###")</f>
        <v>801312976000005</v>
      </c>
      <c r="C44" s="10" t="s">
        <v>59</v>
      </c>
      <c r="D44" s="9" t="s">
        <v>60</v>
      </c>
    </row>
    <row r="45" spans="1:4" s="4" customFormat="1" ht="20" customHeight="1" x14ac:dyDescent="0.4">
      <c r="A45" s="8">
        <v>43</v>
      </c>
      <c r="B45" s="9" t="str">
        <f>TEXT(801312983300018,"###")</f>
        <v>801312983300018</v>
      </c>
      <c r="C45" s="10" t="s">
        <v>61</v>
      </c>
      <c r="D45" s="9" t="s">
        <v>26</v>
      </c>
    </row>
    <row r="46" spans="1:4" s="4" customFormat="1" ht="20" customHeight="1" x14ac:dyDescent="0.4">
      <c r="A46" s="8">
        <v>44</v>
      </c>
      <c r="B46" s="9" t="str">
        <f>TEXT(801312983300022,"###")</f>
        <v>801312983300022</v>
      </c>
      <c r="C46" s="10" t="s">
        <v>62</v>
      </c>
      <c r="D46" s="9" t="s">
        <v>63</v>
      </c>
    </row>
    <row r="47" spans="1:4" s="4" customFormat="1" ht="20" customHeight="1" x14ac:dyDescent="0.4">
      <c r="A47" s="8">
        <v>45</v>
      </c>
      <c r="B47" s="9" t="str">
        <f>TEXT(801312983300025,"###")</f>
        <v>801312983300025</v>
      </c>
      <c r="C47" s="10" t="s">
        <v>64</v>
      </c>
      <c r="D47" s="9" t="s">
        <v>65</v>
      </c>
    </row>
    <row r="48" spans="1:4" s="4" customFormat="1" ht="20" customHeight="1" x14ac:dyDescent="0.4">
      <c r="A48" s="8">
        <v>46</v>
      </c>
      <c r="B48" s="9" t="str">
        <f>TEXT(801312986000003,"###")</f>
        <v>801312986000003</v>
      </c>
      <c r="C48" s="10" t="s">
        <v>66</v>
      </c>
      <c r="D48" s="9" t="s">
        <v>51</v>
      </c>
    </row>
    <row r="49" spans="1:4" s="4" customFormat="1" ht="20" customHeight="1" x14ac:dyDescent="0.4">
      <c r="A49" s="8">
        <v>47</v>
      </c>
      <c r="B49" s="9" t="str">
        <f>TEXT(801312986000004,"###")</f>
        <v>801312986000004</v>
      </c>
      <c r="C49" s="10" t="s">
        <v>67</v>
      </c>
      <c r="D49" s="9" t="s">
        <v>51</v>
      </c>
    </row>
    <row r="50" spans="1:4" s="4" customFormat="1" ht="20" customHeight="1" x14ac:dyDescent="0.4">
      <c r="A50" s="8">
        <v>48</v>
      </c>
      <c r="B50" s="9" t="str">
        <f>TEXT(801312986000007,"###")</f>
        <v>801312986000007</v>
      </c>
      <c r="C50" s="10" t="s">
        <v>68</v>
      </c>
      <c r="D50" s="9" t="s">
        <v>10</v>
      </c>
    </row>
    <row r="51" spans="1:4" s="4" customFormat="1" ht="20" customHeight="1" x14ac:dyDescent="0.4">
      <c r="A51" s="8">
        <v>49</v>
      </c>
      <c r="B51" s="9" t="str">
        <f>TEXT(801312986000008,"###")</f>
        <v>801312986000008</v>
      </c>
      <c r="C51" s="10" t="s">
        <v>69</v>
      </c>
      <c r="D51" s="9" t="s">
        <v>12</v>
      </c>
    </row>
    <row r="52" spans="1:4" s="4" customFormat="1" ht="20" customHeight="1" x14ac:dyDescent="0.4">
      <c r="A52" s="8">
        <v>50</v>
      </c>
      <c r="B52" s="9" t="str">
        <f>TEXT(801312986000010,"###")</f>
        <v>801312986000010</v>
      </c>
      <c r="C52" s="10" t="s">
        <v>70</v>
      </c>
      <c r="D52" s="9" t="s">
        <v>16</v>
      </c>
    </row>
    <row r="53" spans="1:4" s="4" customFormat="1" ht="20" customHeight="1" x14ac:dyDescent="0.4">
      <c r="A53" s="8">
        <v>51</v>
      </c>
      <c r="B53" s="9" t="str">
        <f>TEXT(801312986000023,"###")</f>
        <v>801312986000023</v>
      </c>
      <c r="C53" s="10" t="s">
        <v>71</v>
      </c>
      <c r="D53" s="9" t="s">
        <v>72</v>
      </c>
    </row>
    <row r="54" spans="1:4" s="4" customFormat="1" ht="20" customHeight="1" x14ac:dyDescent="0.4">
      <c r="A54" s="8">
        <v>52</v>
      </c>
      <c r="B54" s="9" t="str">
        <f>TEXT(801312986000024,"###")</f>
        <v>801312986000024</v>
      </c>
      <c r="C54" s="10" t="s">
        <v>73</v>
      </c>
      <c r="D54" s="9" t="s">
        <v>31</v>
      </c>
    </row>
    <row r="55" spans="1:4" s="4" customFormat="1" ht="20" customHeight="1" x14ac:dyDescent="0.4">
      <c r="A55" s="8">
        <v>53</v>
      </c>
      <c r="B55" s="9" t="str">
        <f>TEXT(801312986000025,"###")</f>
        <v>801312986000025</v>
      </c>
      <c r="C55" s="10" t="s">
        <v>73</v>
      </c>
      <c r="D55" s="9" t="s">
        <v>31</v>
      </c>
    </row>
    <row r="56" spans="1:4" s="4" customFormat="1" ht="20" customHeight="1" x14ac:dyDescent="0.4">
      <c r="A56" s="8">
        <v>54</v>
      </c>
      <c r="B56" s="9" t="str">
        <f>TEXT(801312986000063,"###")</f>
        <v>801312986000063</v>
      </c>
      <c r="C56" s="10" t="s">
        <v>74</v>
      </c>
      <c r="D56" s="9" t="s">
        <v>75</v>
      </c>
    </row>
    <row r="57" spans="1:4" s="4" customFormat="1" ht="20" customHeight="1" x14ac:dyDescent="0.4">
      <c r="A57" s="8">
        <v>55</v>
      </c>
      <c r="B57" s="9" t="str">
        <f>TEXT(801312986200002,"###")</f>
        <v>801312986200002</v>
      </c>
      <c r="C57" s="10" t="s">
        <v>76</v>
      </c>
      <c r="D57" s="9" t="s">
        <v>16</v>
      </c>
    </row>
    <row r="58" spans="1:4" s="4" customFormat="1" ht="20" customHeight="1" x14ac:dyDescent="0.4">
      <c r="A58" s="8">
        <v>56</v>
      </c>
      <c r="B58" s="9" t="str">
        <f>TEXT(801312986200005,"###")</f>
        <v>801312986200005</v>
      </c>
      <c r="C58" s="10" t="s">
        <v>77</v>
      </c>
      <c r="D58" s="9" t="s">
        <v>78</v>
      </c>
    </row>
    <row r="59" spans="1:4" s="4" customFormat="1" ht="20" customHeight="1" x14ac:dyDescent="0.4">
      <c r="A59" s="8">
        <v>57</v>
      </c>
      <c r="B59" s="9" t="str">
        <f>TEXT(801312992000002,"###")</f>
        <v>801312992000002</v>
      </c>
      <c r="C59" s="10" t="s">
        <v>79</v>
      </c>
      <c r="D59" s="9" t="s">
        <v>51</v>
      </c>
    </row>
    <row r="60" spans="1:4" s="4" customFormat="1" ht="20" customHeight="1" x14ac:dyDescent="0.4">
      <c r="A60" s="8">
        <v>58</v>
      </c>
      <c r="B60" s="9" t="str">
        <f>TEXT(801312992000004,"###")</f>
        <v>801312992000004</v>
      </c>
      <c r="C60" s="10" t="s">
        <v>80</v>
      </c>
      <c r="D60" s="9" t="s">
        <v>51</v>
      </c>
    </row>
    <row r="61" spans="1:4" s="4" customFormat="1" ht="20" customHeight="1" x14ac:dyDescent="0.4">
      <c r="A61" s="8">
        <v>59</v>
      </c>
      <c r="B61" s="9" t="str">
        <f>TEXT(801312992000006,"###")</f>
        <v>801312992000006</v>
      </c>
      <c r="C61" s="10" t="s">
        <v>81</v>
      </c>
      <c r="D61" s="9" t="s">
        <v>19</v>
      </c>
    </row>
    <row r="62" spans="1:4" s="4" customFormat="1" ht="20" customHeight="1" x14ac:dyDescent="0.4">
      <c r="A62" s="8">
        <v>60</v>
      </c>
      <c r="B62" s="9" t="str">
        <f>TEXT(801312992000009,"###")</f>
        <v>801312992000009</v>
      </c>
      <c r="C62" s="10" t="s">
        <v>82</v>
      </c>
      <c r="D62" s="9" t="s">
        <v>60</v>
      </c>
    </row>
    <row r="63" spans="1:4" s="4" customFormat="1" ht="20" customHeight="1" x14ac:dyDescent="0.4">
      <c r="A63" s="8">
        <v>61</v>
      </c>
      <c r="B63" s="9" t="str">
        <f>TEXT(801312992900003,"###")</f>
        <v>801312992900003</v>
      </c>
      <c r="C63" s="10" t="s">
        <v>83</v>
      </c>
      <c r="D63" s="9" t="s">
        <v>16</v>
      </c>
    </row>
    <row r="64" spans="1:4" s="4" customFormat="1" ht="20" customHeight="1" x14ac:dyDescent="0.4">
      <c r="A64" s="8">
        <v>62</v>
      </c>
      <c r="B64" s="9" t="str">
        <f>TEXT(801312974000006,"###")</f>
        <v>801312974000006</v>
      </c>
      <c r="C64" s="10" t="s">
        <v>84</v>
      </c>
      <c r="D64" s="9" t="s">
        <v>10</v>
      </c>
    </row>
    <row r="65" spans="1:4" s="4" customFormat="1" ht="20" customHeight="1" x14ac:dyDescent="0.4">
      <c r="A65" s="8">
        <v>63</v>
      </c>
      <c r="B65" s="9" t="str">
        <f>TEXT(801312976000001,"###")</f>
        <v>801312976000001</v>
      </c>
      <c r="C65" s="10" t="s">
        <v>85</v>
      </c>
      <c r="D65" s="9" t="s">
        <v>51</v>
      </c>
    </row>
    <row r="66" spans="1:4" s="4" customFormat="1" ht="20" customHeight="1" x14ac:dyDescent="0.4">
      <c r="A66" s="8">
        <v>64</v>
      </c>
      <c r="B66" s="9" t="str">
        <f>TEXT(801312976000013,"###")</f>
        <v>801312976000013</v>
      </c>
      <c r="C66" s="10" t="s">
        <v>86</v>
      </c>
      <c r="D66" s="9" t="s">
        <v>63</v>
      </c>
    </row>
    <row r="67" spans="1:4" s="4" customFormat="1" ht="20" customHeight="1" x14ac:dyDescent="0.4">
      <c r="A67" s="8">
        <v>65</v>
      </c>
      <c r="B67" s="9" t="str">
        <f>TEXT(801312976000014,"###")</f>
        <v>801312976000014</v>
      </c>
      <c r="C67" s="10" t="s">
        <v>87</v>
      </c>
      <c r="D67" s="9" t="s">
        <v>88</v>
      </c>
    </row>
    <row r="68" spans="1:4" s="4" customFormat="1" ht="20" customHeight="1" x14ac:dyDescent="0.4">
      <c r="A68" s="8">
        <v>66</v>
      </c>
      <c r="B68" s="9" t="str">
        <f>TEXT(801312976000015,"###")</f>
        <v>801312976000015</v>
      </c>
      <c r="C68" s="10" t="s">
        <v>89</v>
      </c>
      <c r="D68" s="9" t="s">
        <v>65</v>
      </c>
    </row>
    <row r="69" spans="1:4" s="4" customFormat="1" ht="20" customHeight="1" x14ac:dyDescent="0.4">
      <c r="A69" s="8">
        <v>67</v>
      </c>
      <c r="B69" s="9" t="str">
        <f>TEXT(801312980000001,"###")</f>
        <v>801312980000001</v>
      </c>
      <c r="C69" s="10" t="s">
        <v>90</v>
      </c>
      <c r="D69" s="9" t="s">
        <v>16</v>
      </c>
    </row>
    <row r="70" spans="1:4" s="4" customFormat="1" ht="20" customHeight="1" x14ac:dyDescent="0.4">
      <c r="A70" s="8">
        <v>68</v>
      </c>
      <c r="B70" s="9" t="str">
        <f>TEXT(801312980000012,"###")</f>
        <v>801312980000012</v>
      </c>
      <c r="C70" s="10" t="s">
        <v>91</v>
      </c>
      <c r="D70" s="9" t="s">
        <v>92</v>
      </c>
    </row>
    <row r="71" spans="1:4" s="4" customFormat="1" ht="20" customHeight="1" x14ac:dyDescent="0.4">
      <c r="A71" s="8">
        <v>69</v>
      </c>
      <c r="B71" s="9" t="str">
        <f>TEXT(801312980000002,"###")</f>
        <v>801312980000002</v>
      </c>
      <c r="C71" s="10" t="s">
        <v>93</v>
      </c>
      <c r="D71" s="9" t="s">
        <v>10</v>
      </c>
    </row>
    <row r="72" spans="1:4" s="4" customFormat="1" ht="20" customHeight="1" x14ac:dyDescent="0.4">
      <c r="A72" s="8">
        <v>70</v>
      </c>
      <c r="B72" s="9" t="str">
        <f>TEXT(801312980000003,"###")</f>
        <v>801312980000003</v>
      </c>
      <c r="C72" s="10" t="s">
        <v>93</v>
      </c>
      <c r="D72" s="9" t="s">
        <v>16</v>
      </c>
    </row>
    <row r="73" spans="1:4" s="4" customFormat="1" ht="20" customHeight="1" x14ac:dyDescent="0.4">
      <c r="A73" s="8">
        <v>71</v>
      </c>
      <c r="B73" s="9" t="str">
        <f>TEXT(801312983000003,"###")</f>
        <v>801312983000003</v>
      </c>
      <c r="C73" s="10" t="s">
        <v>94</v>
      </c>
      <c r="D73" s="9" t="s">
        <v>10</v>
      </c>
    </row>
    <row r="74" spans="1:4" s="4" customFormat="1" ht="20" customHeight="1" x14ac:dyDescent="0.4">
      <c r="A74" s="8">
        <v>72</v>
      </c>
      <c r="B74" s="9" t="str">
        <f>TEXT(801312983000008,"###")</f>
        <v>801312983000008</v>
      </c>
      <c r="C74" s="10" t="s">
        <v>95</v>
      </c>
      <c r="D74" s="9" t="s">
        <v>96</v>
      </c>
    </row>
    <row r="75" spans="1:4" s="4" customFormat="1" ht="20" customHeight="1" x14ac:dyDescent="0.4">
      <c r="A75" s="8">
        <v>73</v>
      </c>
      <c r="B75" s="9" t="str">
        <f>TEXT(801312983000010,"###")</f>
        <v>801312983000010</v>
      </c>
      <c r="C75" s="10" t="s">
        <v>97</v>
      </c>
      <c r="D75" s="9" t="s">
        <v>98</v>
      </c>
    </row>
    <row r="76" spans="1:4" s="4" customFormat="1" ht="20" customHeight="1" x14ac:dyDescent="0.4">
      <c r="A76" s="8">
        <v>74</v>
      </c>
      <c r="B76" s="9" t="str">
        <f>TEXT(801312983300013,"###")</f>
        <v>801312983300013</v>
      </c>
      <c r="C76" s="10" t="s">
        <v>99</v>
      </c>
      <c r="D76" s="9" t="s">
        <v>16</v>
      </c>
    </row>
    <row r="77" spans="1:4" s="4" customFormat="1" ht="20" customHeight="1" x14ac:dyDescent="0.4">
      <c r="A77" s="8">
        <v>75</v>
      </c>
      <c r="B77" s="9" t="str">
        <f>TEXT(801312983300017,"###")</f>
        <v>801312983300017</v>
      </c>
      <c r="C77" s="10" t="s">
        <v>62</v>
      </c>
      <c r="D77" s="9" t="s">
        <v>26</v>
      </c>
    </row>
    <row r="78" spans="1:4" s="4" customFormat="1" ht="20" customHeight="1" x14ac:dyDescent="0.4">
      <c r="A78" s="8">
        <v>76</v>
      </c>
      <c r="B78" s="9" t="str">
        <f>TEXT(801312983300024,"###")</f>
        <v>801312983300024</v>
      </c>
      <c r="C78" s="10" t="s">
        <v>100</v>
      </c>
      <c r="D78" s="9" t="s">
        <v>65</v>
      </c>
    </row>
    <row r="79" spans="1:4" s="4" customFormat="1" ht="20" customHeight="1" x14ac:dyDescent="0.4">
      <c r="A79" s="8">
        <v>77</v>
      </c>
      <c r="B79" s="9" t="str">
        <f>TEXT(801312983700001,"###")</f>
        <v>801312983700001</v>
      </c>
      <c r="C79" s="10" t="s">
        <v>101</v>
      </c>
      <c r="D79" s="9" t="s">
        <v>45</v>
      </c>
    </row>
    <row r="80" spans="1:4" s="4" customFormat="1" ht="20" customHeight="1" x14ac:dyDescent="0.4">
      <c r="A80" s="8">
        <v>78</v>
      </c>
      <c r="B80" s="9" t="str">
        <f>TEXT(801312984200001,"###")</f>
        <v>801312984200001</v>
      </c>
      <c r="C80" s="10" t="s">
        <v>102</v>
      </c>
      <c r="D80" s="9" t="s">
        <v>45</v>
      </c>
    </row>
    <row r="81" spans="1:4" s="4" customFormat="1" ht="20" customHeight="1" x14ac:dyDescent="0.4">
      <c r="A81" s="8">
        <v>79</v>
      </c>
      <c r="B81" s="9" t="str">
        <f>TEXT(801312986000015,"###")</f>
        <v>801312986000015</v>
      </c>
      <c r="C81" s="10" t="s">
        <v>103</v>
      </c>
      <c r="D81" s="9" t="s">
        <v>104</v>
      </c>
    </row>
    <row r="82" spans="1:4" s="4" customFormat="1" ht="20" customHeight="1" x14ac:dyDescent="0.4">
      <c r="A82" s="8">
        <v>80</v>
      </c>
      <c r="B82" s="9" t="str">
        <f>TEXT(801312986000021,"###")</f>
        <v>801312986000021</v>
      </c>
      <c r="C82" s="10" t="s">
        <v>105</v>
      </c>
      <c r="D82" s="9" t="s">
        <v>106</v>
      </c>
    </row>
    <row r="83" spans="1:4" s="4" customFormat="1" ht="20" customHeight="1" x14ac:dyDescent="0.4">
      <c r="A83" s="8">
        <v>81</v>
      </c>
      <c r="B83" s="9" t="str">
        <f>TEXT(801312986000028,"###")</f>
        <v>801312986000028</v>
      </c>
      <c r="C83" s="10" t="s">
        <v>107</v>
      </c>
      <c r="D83" s="9" t="s">
        <v>16</v>
      </c>
    </row>
    <row r="84" spans="1:4" s="4" customFormat="1" ht="20" customHeight="1" x14ac:dyDescent="0.4">
      <c r="A84" s="8">
        <v>82</v>
      </c>
      <c r="B84" s="9" t="str">
        <f>TEXT(801312986000029,"###")</f>
        <v>801312986000029</v>
      </c>
      <c r="C84" s="10" t="s">
        <v>108</v>
      </c>
      <c r="D84" s="9" t="s">
        <v>109</v>
      </c>
    </row>
    <row r="85" spans="1:4" s="4" customFormat="1" ht="20" customHeight="1" x14ac:dyDescent="0.4">
      <c r="A85" s="8">
        <v>83</v>
      </c>
      <c r="B85" s="9" t="str">
        <f>TEXT(801312986000034,"###")</f>
        <v>801312986000034</v>
      </c>
      <c r="C85" s="10" t="s">
        <v>110</v>
      </c>
      <c r="D85" s="9" t="s">
        <v>106</v>
      </c>
    </row>
    <row r="86" spans="1:4" s="4" customFormat="1" ht="20" customHeight="1" x14ac:dyDescent="0.4">
      <c r="A86" s="8">
        <v>84</v>
      </c>
      <c r="B86" s="9" t="str">
        <f>TEXT(801312986000097,"###")</f>
        <v>801312986000097</v>
      </c>
      <c r="C86" s="10" t="s">
        <v>111</v>
      </c>
      <c r="D86" s="9" t="s">
        <v>51</v>
      </c>
    </row>
    <row r="87" spans="1:4" s="4" customFormat="1" ht="20" customHeight="1" x14ac:dyDescent="0.4">
      <c r="A87" s="8">
        <v>85</v>
      </c>
      <c r="B87" s="9" t="str">
        <f>TEXT(801312990000003,"###")</f>
        <v>801312990000003</v>
      </c>
      <c r="C87" s="10" t="s">
        <v>112</v>
      </c>
      <c r="D87" s="9" t="s">
        <v>12</v>
      </c>
    </row>
    <row r="88" spans="1:4" s="4" customFormat="1" ht="20" customHeight="1" x14ac:dyDescent="0.4">
      <c r="A88" s="8">
        <v>86</v>
      </c>
      <c r="B88" s="9" t="str">
        <f>TEXT(801312990000004,"###")</f>
        <v>801312990000004</v>
      </c>
      <c r="C88" s="10" t="s">
        <v>113</v>
      </c>
      <c r="D88" s="9" t="s">
        <v>12</v>
      </c>
    </row>
    <row r="89" spans="1:4" s="4" customFormat="1" ht="20" customHeight="1" x14ac:dyDescent="0.4">
      <c r="A89" s="8">
        <v>87</v>
      </c>
      <c r="B89" s="9" t="str">
        <f>TEXT(801312991000001,"###")</f>
        <v>801312991000001</v>
      </c>
      <c r="C89" s="10" t="s">
        <v>114</v>
      </c>
      <c r="D89" s="9" t="s">
        <v>19</v>
      </c>
    </row>
    <row r="90" spans="1:4" s="4" customFormat="1" ht="20" customHeight="1" x14ac:dyDescent="0.4">
      <c r="A90" s="8">
        <v>88</v>
      </c>
      <c r="B90" s="9" t="str">
        <f>TEXT(801312991000002,"###")</f>
        <v>801312991000002</v>
      </c>
      <c r="C90" s="10" t="s">
        <v>115</v>
      </c>
      <c r="D90" s="9" t="s">
        <v>12</v>
      </c>
    </row>
    <row r="91" spans="1:4" s="4" customFormat="1" ht="20" customHeight="1" x14ac:dyDescent="0.4">
      <c r="A91" s="8">
        <v>89</v>
      </c>
      <c r="B91" s="9" t="str">
        <f>TEXT(801312992000014,"###")</f>
        <v>801312992000014</v>
      </c>
      <c r="C91" s="10" t="s">
        <v>116</v>
      </c>
      <c r="D91" s="9" t="s">
        <v>51</v>
      </c>
    </row>
    <row r="92" spans="1:4" s="4" customFormat="1" ht="20" customHeight="1" x14ac:dyDescent="0.4">
      <c r="A92" s="8">
        <v>90</v>
      </c>
      <c r="B92" s="9" t="str">
        <f>TEXT(801312992900007,"###")</f>
        <v>801312992900007</v>
      </c>
      <c r="C92" s="10" t="s">
        <v>117</v>
      </c>
      <c r="D92" s="9" t="s">
        <v>12</v>
      </c>
    </row>
    <row r="93" spans="1:4" s="4" customFormat="1" ht="20" customHeight="1" x14ac:dyDescent="0.4">
      <c r="A93" s="8">
        <v>91</v>
      </c>
      <c r="B93" s="9" t="str">
        <f>TEXT(801312975000001,"###")</f>
        <v>801312975000001</v>
      </c>
      <c r="C93" s="10" t="s">
        <v>118</v>
      </c>
      <c r="D93" s="9" t="s">
        <v>45</v>
      </c>
    </row>
    <row r="94" spans="1:4" s="4" customFormat="1" ht="20" customHeight="1" x14ac:dyDescent="0.4">
      <c r="A94" s="8">
        <v>92</v>
      </c>
      <c r="B94" s="9" t="str">
        <f>TEXT(801312976000006,"###")</f>
        <v>801312976000006</v>
      </c>
      <c r="C94" s="10" t="s">
        <v>119</v>
      </c>
      <c r="D94" s="9" t="s">
        <v>45</v>
      </c>
    </row>
    <row r="95" spans="1:4" s="4" customFormat="1" ht="20" customHeight="1" x14ac:dyDescent="0.4">
      <c r="A95" s="8">
        <v>93</v>
      </c>
      <c r="B95" s="9" t="str">
        <f>TEXT(801312976000007,"###")</f>
        <v>801312976000007</v>
      </c>
      <c r="C95" s="10" t="s">
        <v>120</v>
      </c>
      <c r="D95" s="9" t="s">
        <v>45</v>
      </c>
    </row>
    <row r="96" spans="1:4" s="4" customFormat="1" ht="20" customHeight="1" x14ac:dyDescent="0.4">
      <c r="A96" s="8">
        <v>94</v>
      </c>
      <c r="B96" s="9" t="str">
        <f>TEXT(801312976000010,"###")</f>
        <v>801312976000010</v>
      </c>
      <c r="C96" s="10" t="s">
        <v>121</v>
      </c>
      <c r="D96" s="9" t="s">
        <v>12</v>
      </c>
    </row>
    <row r="97" spans="1:4" s="4" customFormat="1" ht="20" customHeight="1" x14ac:dyDescent="0.4">
      <c r="A97" s="8">
        <v>95</v>
      </c>
      <c r="B97" s="9" t="str">
        <f>TEXT(801312976000011,"###")</f>
        <v>801312976000011</v>
      </c>
      <c r="C97" s="10" t="s">
        <v>122</v>
      </c>
      <c r="D97" s="9" t="s">
        <v>16</v>
      </c>
    </row>
    <row r="98" spans="1:4" s="4" customFormat="1" ht="20" customHeight="1" x14ac:dyDescent="0.4">
      <c r="A98" s="8">
        <v>96</v>
      </c>
      <c r="B98" s="9" t="str">
        <f>TEXT(801312976000012,"###")</f>
        <v>801312976000012</v>
      </c>
      <c r="C98" s="10" t="s">
        <v>123</v>
      </c>
      <c r="D98" s="9" t="s">
        <v>51</v>
      </c>
    </row>
    <row r="99" spans="1:4" s="4" customFormat="1" ht="20" customHeight="1" x14ac:dyDescent="0.4">
      <c r="A99" s="8">
        <v>97</v>
      </c>
      <c r="B99" s="9" t="str">
        <f>TEXT(801312976000018,"###")</f>
        <v>801312976000018</v>
      </c>
      <c r="C99" s="10" t="s">
        <v>124</v>
      </c>
      <c r="D99" s="9" t="s">
        <v>12</v>
      </c>
    </row>
    <row r="100" spans="1:4" s="4" customFormat="1" ht="20" customHeight="1" x14ac:dyDescent="0.4">
      <c r="A100" s="8">
        <v>98</v>
      </c>
      <c r="B100" s="9" t="str">
        <f>TEXT(801312976000019,"###")</f>
        <v>801312976000019</v>
      </c>
      <c r="C100" s="10" t="s">
        <v>125</v>
      </c>
      <c r="D100" s="9" t="s">
        <v>60</v>
      </c>
    </row>
    <row r="101" spans="1:4" s="4" customFormat="1" ht="20" customHeight="1" x14ac:dyDescent="0.4">
      <c r="A101" s="8">
        <v>99</v>
      </c>
      <c r="B101" s="9" t="str">
        <f>TEXT(801312980000004,"###")</f>
        <v>801312980000004</v>
      </c>
      <c r="C101" s="10" t="s">
        <v>126</v>
      </c>
      <c r="D101" s="9" t="s">
        <v>45</v>
      </c>
    </row>
    <row r="102" spans="1:4" s="4" customFormat="1" ht="20" customHeight="1" x14ac:dyDescent="0.4">
      <c r="A102" s="8">
        <v>100</v>
      </c>
      <c r="B102" s="9" t="str">
        <f>TEXT(801312983000004,"###")</f>
        <v>801312983000004</v>
      </c>
      <c r="C102" s="10" t="s">
        <v>127</v>
      </c>
      <c r="D102" s="9" t="s">
        <v>96</v>
      </c>
    </row>
    <row r="103" spans="1:4" s="4" customFormat="1" ht="20" customHeight="1" x14ac:dyDescent="0.4">
      <c r="A103" s="8">
        <v>101</v>
      </c>
      <c r="B103" s="9" t="str">
        <f>TEXT(801312983000005,"###")</f>
        <v>801312983000005</v>
      </c>
      <c r="C103" s="10" t="s">
        <v>128</v>
      </c>
      <c r="D103" s="9" t="s">
        <v>12</v>
      </c>
    </row>
    <row r="104" spans="1:4" s="4" customFormat="1" ht="20" customHeight="1" x14ac:dyDescent="0.4">
      <c r="A104" s="8">
        <v>102</v>
      </c>
      <c r="B104" s="9" t="str">
        <f>TEXT(801312983100001,"###")</f>
        <v>801312983100001</v>
      </c>
      <c r="C104" s="10" t="s">
        <v>129</v>
      </c>
      <c r="D104" s="9" t="s">
        <v>130</v>
      </c>
    </row>
    <row r="105" spans="1:4" s="4" customFormat="1" ht="20" customHeight="1" x14ac:dyDescent="0.4">
      <c r="A105" s="8">
        <v>103</v>
      </c>
      <c r="B105" s="9" t="str">
        <f>TEXT(801312983100002,"###")</f>
        <v>801312983100002</v>
      </c>
      <c r="C105" s="10" t="s">
        <v>131</v>
      </c>
      <c r="D105" s="9" t="s">
        <v>130</v>
      </c>
    </row>
    <row r="106" spans="1:4" s="4" customFormat="1" ht="20" customHeight="1" x14ac:dyDescent="0.4">
      <c r="A106" s="8">
        <v>104</v>
      </c>
      <c r="B106" s="9" t="str">
        <f>TEXT(801312983300016,"###")</f>
        <v>801312983300016</v>
      </c>
      <c r="C106" s="10" t="s">
        <v>22</v>
      </c>
      <c r="D106" s="9" t="s">
        <v>12</v>
      </c>
    </row>
    <row r="107" spans="1:4" s="4" customFormat="1" ht="20" customHeight="1" x14ac:dyDescent="0.4">
      <c r="A107" s="8">
        <v>105</v>
      </c>
      <c r="B107" s="9" t="str">
        <f>TEXT(801312983300026,"###")</f>
        <v>801312983300026</v>
      </c>
      <c r="C107" s="10" t="s">
        <v>132</v>
      </c>
      <c r="D107" s="9" t="s">
        <v>133</v>
      </c>
    </row>
    <row r="108" spans="1:4" s="4" customFormat="1" ht="20" customHeight="1" x14ac:dyDescent="0.4">
      <c r="A108" s="8">
        <v>106</v>
      </c>
      <c r="B108" s="9" t="str">
        <f>TEXT(801312983700002,"###")</f>
        <v>801312983700002</v>
      </c>
      <c r="C108" s="10" t="s">
        <v>134</v>
      </c>
      <c r="D108" s="9" t="s">
        <v>96</v>
      </c>
    </row>
    <row r="109" spans="1:4" s="4" customFormat="1" ht="20" customHeight="1" x14ac:dyDescent="0.4">
      <c r="A109" s="8">
        <v>107</v>
      </c>
      <c r="B109" s="9" t="str">
        <f>TEXT(801312983700008,"###")</f>
        <v>801312983700008</v>
      </c>
      <c r="C109" s="10" t="s">
        <v>135</v>
      </c>
      <c r="D109" s="9" t="s">
        <v>136</v>
      </c>
    </row>
    <row r="110" spans="1:4" s="4" customFormat="1" ht="20" customHeight="1" x14ac:dyDescent="0.4">
      <c r="A110" s="8">
        <v>108</v>
      </c>
      <c r="B110" s="9" t="str">
        <f>TEXT(801312983700021,"###")</f>
        <v>801312983700021</v>
      </c>
      <c r="C110" s="10" t="s">
        <v>137</v>
      </c>
      <c r="D110" s="9" t="s">
        <v>138</v>
      </c>
    </row>
    <row r="111" spans="1:4" s="4" customFormat="1" ht="20" customHeight="1" x14ac:dyDescent="0.4">
      <c r="A111" s="8">
        <v>109</v>
      </c>
      <c r="B111" s="9" t="str">
        <f>TEXT(801312984200002,"###")</f>
        <v>801312984200002</v>
      </c>
      <c r="C111" s="10" t="s">
        <v>139</v>
      </c>
      <c r="D111" s="9" t="s">
        <v>140</v>
      </c>
    </row>
    <row r="112" spans="1:4" s="4" customFormat="1" ht="20" customHeight="1" x14ac:dyDescent="0.4">
      <c r="A112" s="8">
        <v>110</v>
      </c>
      <c r="B112" s="9" t="str">
        <f>TEXT(801312984500001,"###")</f>
        <v>801312984500001</v>
      </c>
      <c r="C112" s="10" t="s">
        <v>141</v>
      </c>
      <c r="D112" s="9" t="s">
        <v>60</v>
      </c>
    </row>
    <row r="113" spans="1:4" s="4" customFormat="1" ht="20" customHeight="1" x14ac:dyDescent="0.4">
      <c r="A113" s="8">
        <v>111</v>
      </c>
      <c r="B113" s="9" t="str">
        <f>TEXT(801312984500003,"###")</f>
        <v>801312984500003</v>
      </c>
      <c r="C113" s="10" t="s">
        <v>142</v>
      </c>
      <c r="D113" s="9" t="s">
        <v>96</v>
      </c>
    </row>
    <row r="114" spans="1:4" s="4" customFormat="1" ht="20" customHeight="1" x14ac:dyDescent="0.4">
      <c r="A114" s="8">
        <v>112</v>
      </c>
      <c r="B114" s="9" t="str">
        <f>TEXT(801312985000001,"###")</f>
        <v>801312985000001</v>
      </c>
      <c r="C114" s="10" t="s">
        <v>143</v>
      </c>
      <c r="D114" s="9" t="s">
        <v>12</v>
      </c>
    </row>
    <row r="115" spans="1:4" s="4" customFormat="1" ht="20" customHeight="1" x14ac:dyDescent="0.4">
      <c r="A115" s="8">
        <v>113</v>
      </c>
      <c r="B115" s="9" t="str">
        <f>TEXT(801312986000014,"###")</f>
        <v>801312986000014</v>
      </c>
      <c r="C115" s="10" t="s">
        <v>144</v>
      </c>
      <c r="D115" s="9" t="s">
        <v>51</v>
      </c>
    </row>
    <row r="116" spans="1:4" s="4" customFormat="1" ht="20" customHeight="1" x14ac:dyDescent="0.4">
      <c r="A116" s="8">
        <v>114</v>
      </c>
      <c r="B116" s="9" t="str">
        <f>TEXT(801312986000016,"###")</f>
        <v>801312986000016</v>
      </c>
      <c r="C116" s="10" t="s">
        <v>145</v>
      </c>
      <c r="D116" s="9" t="s">
        <v>19</v>
      </c>
    </row>
    <row r="117" spans="1:4" s="4" customFormat="1" ht="20" customHeight="1" x14ac:dyDescent="0.4">
      <c r="A117" s="8">
        <v>115</v>
      </c>
      <c r="B117" s="9" t="str">
        <f>TEXT(801312986000019,"###")</f>
        <v>801312986000019</v>
      </c>
      <c r="C117" s="10" t="s">
        <v>146</v>
      </c>
      <c r="D117" s="9" t="s">
        <v>12</v>
      </c>
    </row>
    <row r="118" spans="1:4" s="4" customFormat="1" ht="20" customHeight="1" x14ac:dyDescent="0.4">
      <c r="A118" s="8">
        <v>116</v>
      </c>
      <c r="B118" s="9" t="str">
        <f>TEXT(801312986000026,"###")</f>
        <v>801312986000026</v>
      </c>
      <c r="C118" s="10" t="s">
        <v>147</v>
      </c>
      <c r="D118" s="9" t="s">
        <v>45</v>
      </c>
    </row>
    <row r="119" spans="1:4" s="4" customFormat="1" ht="20" customHeight="1" x14ac:dyDescent="0.4">
      <c r="A119" s="8">
        <v>117</v>
      </c>
      <c r="B119" s="9" t="str">
        <f>TEXT(801312986000027,"###")</f>
        <v>801312986000027</v>
      </c>
      <c r="C119" s="10" t="s">
        <v>148</v>
      </c>
      <c r="D119" s="9" t="s">
        <v>12</v>
      </c>
    </row>
    <row r="120" spans="1:4" s="4" customFormat="1" ht="20" customHeight="1" x14ac:dyDescent="0.4">
      <c r="A120" s="8">
        <v>118</v>
      </c>
      <c r="B120" s="9" t="str">
        <f>TEXT(801312986000031,"###")</f>
        <v>801312986000031</v>
      </c>
      <c r="C120" s="10" t="s">
        <v>149</v>
      </c>
      <c r="D120" s="9" t="s">
        <v>96</v>
      </c>
    </row>
    <row r="121" spans="1:4" s="4" customFormat="1" ht="20" customHeight="1" x14ac:dyDescent="0.4">
      <c r="A121" s="8">
        <v>119</v>
      </c>
      <c r="B121" s="9" t="str">
        <f>TEXT(801312986000057,"###")</f>
        <v>801312986000057</v>
      </c>
      <c r="C121" s="10" t="s">
        <v>150</v>
      </c>
      <c r="D121" s="9" t="s">
        <v>151</v>
      </c>
    </row>
    <row r="122" spans="1:4" s="4" customFormat="1" ht="20" customHeight="1" x14ac:dyDescent="0.4">
      <c r="A122" s="8">
        <v>120</v>
      </c>
      <c r="B122" s="9" t="str">
        <f>TEXT(801312986000065,"###")</f>
        <v>801312986000065</v>
      </c>
      <c r="C122" s="10" t="s">
        <v>152</v>
      </c>
      <c r="D122" s="9" t="s">
        <v>153</v>
      </c>
    </row>
    <row r="123" spans="1:4" s="4" customFormat="1" ht="20" customHeight="1" x14ac:dyDescent="0.4">
      <c r="A123" s="8">
        <v>121</v>
      </c>
      <c r="B123" s="9" t="str">
        <f>TEXT(801312986200004,"###")</f>
        <v>801312986200004</v>
      </c>
      <c r="C123" s="10" t="s">
        <v>154</v>
      </c>
      <c r="D123" s="9" t="s">
        <v>155</v>
      </c>
    </row>
    <row r="124" spans="1:4" s="4" customFormat="1" ht="20" customHeight="1" x14ac:dyDescent="0.4">
      <c r="A124" s="8">
        <v>122</v>
      </c>
      <c r="B124" s="9" t="str">
        <f>TEXT(801312986200006,"###")</f>
        <v>801312986200006</v>
      </c>
      <c r="C124" s="10" t="s">
        <v>156</v>
      </c>
      <c r="D124" s="9" t="s">
        <v>109</v>
      </c>
    </row>
    <row r="125" spans="1:4" s="4" customFormat="1" ht="28.5" customHeight="1" x14ac:dyDescent="0.4">
      <c r="A125" s="8">
        <v>123</v>
      </c>
      <c r="B125" s="9" t="str">
        <f>TEXT(801312986200008,"###")</f>
        <v>801312986200008</v>
      </c>
      <c r="C125" s="10" t="s">
        <v>157</v>
      </c>
      <c r="D125" s="9" t="s">
        <v>96</v>
      </c>
    </row>
    <row r="126" spans="1:4" s="4" customFormat="1" ht="20" customHeight="1" x14ac:dyDescent="0.4">
      <c r="A126" s="8">
        <v>124</v>
      </c>
      <c r="B126" s="9" t="str">
        <f>TEXT(801312986600003,"###")</f>
        <v>801312986600003</v>
      </c>
      <c r="C126" s="10" t="s">
        <v>158</v>
      </c>
      <c r="D126" s="9" t="s">
        <v>10</v>
      </c>
    </row>
    <row r="127" spans="1:4" s="4" customFormat="1" ht="20" customHeight="1" x14ac:dyDescent="0.4">
      <c r="A127" s="8">
        <v>125</v>
      </c>
      <c r="B127" s="9" t="str">
        <f>TEXT(801312992000012,"###")</f>
        <v>801312992000012</v>
      </c>
      <c r="C127" s="10" t="s">
        <v>159</v>
      </c>
      <c r="D127" s="9" t="s">
        <v>12</v>
      </c>
    </row>
    <row r="128" spans="1:4" s="4" customFormat="1" ht="20" customHeight="1" x14ac:dyDescent="0.4">
      <c r="A128" s="8">
        <v>126</v>
      </c>
      <c r="B128" s="9" t="str">
        <f>TEXT(801312992000013,"###")</f>
        <v>801312992000013</v>
      </c>
      <c r="C128" s="10" t="s">
        <v>159</v>
      </c>
      <c r="D128" s="9" t="s">
        <v>12</v>
      </c>
    </row>
    <row r="129" spans="1:4" s="4" customFormat="1" ht="20" customHeight="1" x14ac:dyDescent="0.4">
      <c r="A129" s="8">
        <v>127</v>
      </c>
      <c r="B129" s="9" t="str">
        <f>TEXT(801312992000016,"###")</f>
        <v>801312992000016</v>
      </c>
      <c r="C129" s="10" t="s">
        <v>160</v>
      </c>
      <c r="D129" s="9" t="s">
        <v>51</v>
      </c>
    </row>
    <row r="130" spans="1:4" s="4" customFormat="1" ht="20" customHeight="1" x14ac:dyDescent="0.4">
      <c r="A130" s="8">
        <v>128</v>
      </c>
      <c r="B130" s="9" t="str">
        <f>TEXT(801312992000017,"###")</f>
        <v>801312992000017</v>
      </c>
      <c r="C130" s="10" t="s">
        <v>161</v>
      </c>
      <c r="D130" s="9" t="s">
        <v>19</v>
      </c>
    </row>
    <row r="131" spans="1:4" s="4" customFormat="1" ht="20" customHeight="1" x14ac:dyDescent="0.4">
      <c r="A131" s="8">
        <v>129</v>
      </c>
      <c r="B131" s="9" t="str">
        <f>TEXT(801312992900005,"###")</f>
        <v>801312992900005</v>
      </c>
      <c r="C131" s="10" t="s">
        <v>162</v>
      </c>
      <c r="D131" s="9" t="s">
        <v>16</v>
      </c>
    </row>
    <row r="132" spans="1:4" s="4" customFormat="1" ht="20" customHeight="1" x14ac:dyDescent="0.4">
      <c r="A132" s="8">
        <v>130</v>
      </c>
      <c r="B132" s="9" t="str">
        <f>TEXT(801312992900006,"###")</f>
        <v>801312992900006</v>
      </c>
      <c r="C132" s="10" t="s">
        <v>163</v>
      </c>
      <c r="D132" s="9" t="s">
        <v>12</v>
      </c>
    </row>
    <row r="133" spans="1:4" s="4" customFormat="1" ht="20" customHeight="1" x14ac:dyDescent="0.4">
      <c r="A133" s="8">
        <v>131</v>
      </c>
      <c r="B133" s="9" t="str">
        <f>TEXT(801312992900008,"###")</f>
        <v>801312992900008</v>
      </c>
      <c r="C133" s="10" t="s">
        <v>164</v>
      </c>
      <c r="D133" s="9" t="s">
        <v>12</v>
      </c>
    </row>
    <row r="134" spans="1:4" s="4" customFormat="1" ht="20" customHeight="1" x14ac:dyDescent="0.4">
      <c r="A134" s="8">
        <v>132</v>
      </c>
      <c r="B134" s="9" t="str">
        <f>TEXT(801312992900011,"###")</f>
        <v>801312992900011</v>
      </c>
      <c r="C134" s="10" t="s">
        <v>165</v>
      </c>
      <c r="D134" s="9" t="s">
        <v>166</v>
      </c>
    </row>
    <row r="135" spans="1:4" s="4" customFormat="1" ht="20" customHeight="1" x14ac:dyDescent="0.4">
      <c r="A135" s="8">
        <v>133</v>
      </c>
      <c r="B135" s="9" t="str">
        <f>TEXT(801312992900014,"###")</f>
        <v>801312992900014</v>
      </c>
      <c r="C135" s="10" t="s">
        <v>162</v>
      </c>
      <c r="D135" s="9" t="s">
        <v>16</v>
      </c>
    </row>
    <row r="136" spans="1:4" s="4" customFormat="1" ht="20" customHeight="1" x14ac:dyDescent="0.4">
      <c r="A136" s="8">
        <v>134</v>
      </c>
      <c r="B136" s="9" t="str">
        <f>TEXT(801312992900078,"###")</f>
        <v>801312992900078</v>
      </c>
      <c r="C136" s="10" t="s">
        <v>167</v>
      </c>
      <c r="D136" s="9" t="s">
        <v>31</v>
      </c>
    </row>
    <row r="137" spans="1:4" s="4" customFormat="1" ht="20" customHeight="1" x14ac:dyDescent="0.4">
      <c r="A137" s="8">
        <v>135</v>
      </c>
      <c r="B137" s="9" t="str">
        <f>TEXT(801312976000016,"###")</f>
        <v>801312976000016</v>
      </c>
      <c r="C137" s="10" t="s">
        <v>168</v>
      </c>
      <c r="D137" s="9" t="s">
        <v>45</v>
      </c>
    </row>
    <row r="138" spans="1:4" s="4" customFormat="1" ht="20" customHeight="1" x14ac:dyDescent="0.4">
      <c r="A138" s="8">
        <v>136</v>
      </c>
      <c r="B138" s="9" t="str">
        <f>TEXT(801312976000020,"###")</f>
        <v>801312976000020</v>
      </c>
      <c r="C138" s="10" t="s">
        <v>169</v>
      </c>
      <c r="D138" s="9" t="s">
        <v>12</v>
      </c>
    </row>
    <row r="139" spans="1:4" s="4" customFormat="1" ht="20" customHeight="1" x14ac:dyDescent="0.4">
      <c r="A139" s="8">
        <v>137</v>
      </c>
      <c r="B139" s="9" t="str">
        <f>TEXT(801312976000022,"###")</f>
        <v>801312976000022</v>
      </c>
      <c r="C139" s="10" t="s">
        <v>170</v>
      </c>
      <c r="D139" s="9" t="s">
        <v>51</v>
      </c>
    </row>
    <row r="140" spans="1:4" s="4" customFormat="1" ht="20" customHeight="1" x14ac:dyDescent="0.4">
      <c r="A140" s="8">
        <v>138</v>
      </c>
      <c r="B140" s="9" t="str">
        <f>TEXT(801312976000023,"###")</f>
        <v>801312976000023</v>
      </c>
      <c r="C140" s="10" t="s">
        <v>171</v>
      </c>
      <c r="D140" s="9" t="s">
        <v>172</v>
      </c>
    </row>
    <row r="141" spans="1:4" s="4" customFormat="1" ht="20" customHeight="1" x14ac:dyDescent="0.4">
      <c r="A141" s="8">
        <v>139</v>
      </c>
      <c r="B141" s="9" t="str">
        <f>TEXT(801312976000024,"###")</f>
        <v>801312976000024</v>
      </c>
      <c r="C141" s="10" t="s">
        <v>173</v>
      </c>
      <c r="D141" s="9" t="s">
        <v>96</v>
      </c>
    </row>
    <row r="142" spans="1:4" s="4" customFormat="1" ht="20" customHeight="1" x14ac:dyDescent="0.4">
      <c r="A142" s="8">
        <v>140</v>
      </c>
      <c r="B142" s="9" t="str">
        <f>TEXT(801312980000008,"###")</f>
        <v>801312980000008</v>
      </c>
      <c r="C142" s="10" t="s">
        <v>174</v>
      </c>
      <c r="D142" s="9" t="s">
        <v>19</v>
      </c>
    </row>
    <row r="143" spans="1:4" s="4" customFormat="1" ht="20" customHeight="1" x14ac:dyDescent="0.4">
      <c r="A143" s="8">
        <v>141</v>
      </c>
      <c r="B143" s="9" t="str">
        <f>TEXT(801312980000009,"###")</f>
        <v>801312980000009</v>
      </c>
      <c r="C143" s="10" t="s">
        <v>175</v>
      </c>
      <c r="D143" s="9" t="s">
        <v>96</v>
      </c>
    </row>
    <row r="144" spans="1:4" s="4" customFormat="1" ht="20" customHeight="1" x14ac:dyDescent="0.4">
      <c r="A144" s="8">
        <v>142</v>
      </c>
      <c r="B144" s="9" t="str">
        <f>TEXT(801312980000017,"###")</f>
        <v>801312980000017</v>
      </c>
      <c r="C144" s="10" t="s">
        <v>176</v>
      </c>
      <c r="D144" s="9" t="s">
        <v>136</v>
      </c>
    </row>
    <row r="145" spans="1:4" s="4" customFormat="1" ht="20" customHeight="1" x14ac:dyDescent="0.4">
      <c r="A145" s="8">
        <v>143</v>
      </c>
      <c r="B145" s="9" t="str">
        <f>TEXT(801312980000020,"###")</f>
        <v>801312980000020</v>
      </c>
      <c r="C145" s="10" t="s">
        <v>177</v>
      </c>
      <c r="D145" s="9" t="s">
        <v>136</v>
      </c>
    </row>
    <row r="146" spans="1:4" s="4" customFormat="1" ht="20" customHeight="1" x14ac:dyDescent="0.4">
      <c r="A146" s="8">
        <v>144</v>
      </c>
      <c r="B146" s="9" t="str">
        <f>TEXT(801312980000021,"###")</f>
        <v>801312980000021</v>
      </c>
      <c r="C146" s="10" t="s">
        <v>178</v>
      </c>
      <c r="D146" s="9" t="s">
        <v>136</v>
      </c>
    </row>
    <row r="147" spans="1:4" s="4" customFormat="1" ht="20" customHeight="1" x14ac:dyDescent="0.4">
      <c r="A147" s="8">
        <v>145</v>
      </c>
      <c r="B147" s="9" t="str">
        <f>TEXT(801312980000006,"###")</f>
        <v>801312980000006</v>
      </c>
      <c r="C147" s="10" t="s">
        <v>179</v>
      </c>
      <c r="D147" s="9" t="s">
        <v>12</v>
      </c>
    </row>
    <row r="148" spans="1:4" s="4" customFormat="1" ht="20" customHeight="1" x14ac:dyDescent="0.4">
      <c r="A148" s="8">
        <v>146</v>
      </c>
      <c r="B148" s="9" t="str">
        <f>TEXT(801312980000010,"###")</f>
        <v>801312980000010</v>
      </c>
      <c r="C148" s="10" t="s">
        <v>180</v>
      </c>
      <c r="D148" s="9" t="s">
        <v>96</v>
      </c>
    </row>
    <row r="149" spans="1:4" s="4" customFormat="1" ht="20" customHeight="1" x14ac:dyDescent="0.4">
      <c r="A149" s="8">
        <v>147</v>
      </c>
      <c r="B149" s="9" t="str">
        <f>TEXT(801312982000001,"###")</f>
        <v>801312982000001</v>
      </c>
      <c r="C149" s="10" t="s">
        <v>181</v>
      </c>
      <c r="D149" s="9" t="s">
        <v>45</v>
      </c>
    </row>
    <row r="150" spans="1:4" s="4" customFormat="1" ht="20" customHeight="1" x14ac:dyDescent="0.4">
      <c r="A150" s="8">
        <v>148</v>
      </c>
      <c r="B150" s="9" t="str">
        <f>TEXT(801312983000012,"###")</f>
        <v>801312983000012</v>
      </c>
      <c r="C150" s="10" t="s">
        <v>182</v>
      </c>
      <c r="D150" s="9" t="s">
        <v>16</v>
      </c>
    </row>
    <row r="151" spans="1:4" s="4" customFormat="1" ht="20" customHeight="1" x14ac:dyDescent="0.4">
      <c r="A151" s="8">
        <v>149</v>
      </c>
      <c r="B151" s="9" t="str">
        <f>TEXT(801312983700003,"###")</f>
        <v>801312983700003</v>
      </c>
      <c r="C151" s="10" t="s">
        <v>183</v>
      </c>
      <c r="D151" s="9" t="s">
        <v>19</v>
      </c>
    </row>
    <row r="152" spans="1:4" s="4" customFormat="1" ht="20" customHeight="1" x14ac:dyDescent="0.4">
      <c r="A152" s="8">
        <v>150</v>
      </c>
      <c r="B152" s="9" t="str">
        <f>TEXT(801312983700020,"###")</f>
        <v>801312983700020</v>
      </c>
      <c r="C152" s="10" t="s">
        <v>184</v>
      </c>
      <c r="D152" s="9" t="s">
        <v>138</v>
      </c>
    </row>
    <row r="153" spans="1:4" s="4" customFormat="1" ht="20" customHeight="1" x14ac:dyDescent="0.4">
      <c r="A153" s="8">
        <v>151</v>
      </c>
      <c r="B153" s="9" t="str">
        <f>TEXT(801312983700112,"###")</f>
        <v>801312983700112</v>
      </c>
      <c r="C153" s="10" t="s">
        <v>184</v>
      </c>
      <c r="D153" s="9" t="s">
        <v>138</v>
      </c>
    </row>
    <row r="154" spans="1:4" s="4" customFormat="1" ht="20" customHeight="1" x14ac:dyDescent="0.4">
      <c r="A154" s="8">
        <v>152</v>
      </c>
      <c r="B154" s="9" t="str">
        <f>TEXT(801312983700005,"###")</f>
        <v>801312983700005</v>
      </c>
      <c r="C154" s="10" t="s">
        <v>185</v>
      </c>
      <c r="D154" s="9" t="s">
        <v>12</v>
      </c>
    </row>
    <row r="155" spans="1:4" s="4" customFormat="1" ht="20" customHeight="1" x14ac:dyDescent="0.4">
      <c r="A155" s="8">
        <v>153</v>
      </c>
      <c r="B155" s="9" t="str">
        <f>TEXT(801312983700006,"###")</f>
        <v>801312983700006</v>
      </c>
      <c r="C155" s="10" t="s">
        <v>186</v>
      </c>
      <c r="D155" s="9" t="s">
        <v>96</v>
      </c>
    </row>
    <row r="156" spans="1:4" s="4" customFormat="1" ht="20" customHeight="1" x14ac:dyDescent="0.4">
      <c r="A156" s="8">
        <v>154</v>
      </c>
      <c r="B156" s="9" t="str">
        <f>TEXT(801312983700009,"###")</f>
        <v>801312983700009</v>
      </c>
      <c r="C156" s="10" t="s">
        <v>187</v>
      </c>
      <c r="D156" s="9" t="s">
        <v>45</v>
      </c>
    </row>
    <row r="157" spans="1:4" s="4" customFormat="1" ht="20" customHeight="1" x14ac:dyDescent="0.4">
      <c r="A157" s="8">
        <v>155</v>
      </c>
      <c r="B157" s="9" t="str">
        <f>TEXT(801312983700013,"###")</f>
        <v>801312983700013</v>
      </c>
      <c r="C157" s="10" t="s">
        <v>188</v>
      </c>
      <c r="D157" s="9" t="s">
        <v>189</v>
      </c>
    </row>
    <row r="158" spans="1:4" s="4" customFormat="1" ht="20" customHeight="1" x14ac:dyDescent="0.4">
      <c r="A158" s="8">
        <v>156</v>
      </c>
      <c r="B158" s="9" t="str">
        <f>TEXT(801312983700014,"###")</f>
        <v>801312983700014</v>
      </c>
      <c r="C158" s="10" t="s">
        <v>190</v>
      </c>
      <c r="D158" s="9" t="s">
        <v>45</v>
      </c>
    </row>
    <row r="159" spans="1:4" s="4" customFormat="1" ht="20" customHeight="1" x14ac:dyDescent="0.4">
      <c r="A159" s="8">
        <v>157</v>
      </c>
      <c r="B159" s="9" t="str">
        <f>TEXT(801312983700015,"###")</f>
        <v>801312983700015</v>
      </c>
      <c r="C159" s="10" t="s">
        <v>191</v>
      </c>
      <c r="D159" s="9" t="s">
        <v>45</v>
      </c>
    </row>
    <row r="160" spans="1:4" s="4" customFormat="1" ht="20" customHeight="1" x14ac:dyDescent="0.4">
      <c r="A160" s="8">
        <v>158</v>
      </c>
      <c r="B160" s="9" t="str">
        <f>TEXT(801312983700023,"###")</f>
        <v>801312983700023</v>
      </c>
      <c r="C160" s="10" t="s">
        <v>192</v>
      </c>
      <c r="D160" s="9" t="s">
        <v>12</v>
      </c>
    </row>
    <row r="161" spans="1:4" s="4" customFormat="1" ht="20" customHeight="1" x14ac:dyDescent="0.4">
      <c r="A161" s="8">
        <v>159</v>
      </c>
      <c r="B161" s="9" t="str">
        <f>TEXT(801312983700025,"###")</f>
        <v>801312983700025</v>
      </c>
      <c r="C161" s="10" t="s">
        <v>193</v>
      </c>
      <c r="D161" s="9" t="s">
        <v>12</v>
      </c>
    </row>
    <row r="162" spans="1:4" s="4" customFormat="1" ht="20" customHeight="1" x14ac:dyDescent="0.4">
      <c r="A162" s="8">
        <v>160</v>
      </c>
      <c r="B162" s="9" t="str">
        <f>TEXT(801312983700027,"###")</f>
        <v>801312983700027</v>
      </c>
      <c r="C162" s="10" t="s">
        <v>194</v>
      </c>
      <c r="D162" s="9" t="s">
        <v>45</v>
      </c>
    </row>
    <row r="163" spans="1:4" s="4" customFormat="1" ht="20" customHeight="1" x14ac:dyDescent="0.4">
      <c r="A163" s="8">
        <v>161</v>
      </c>
      <c r="B163" s="9" t="str">
        <f>TEXT(801312983700029,"###")</f>
        <v>801312983700029</v>
      </c>
      <c r="C163" s="10" t="s">
        <v>195</v>
      </c>
      <c r="D163" s="9" t="s">
        <v>151</v>
      </c>
    </row>
    <row r="164" spans="1:4" s="4" customFormat="1" ht="20" customHeight="1" x14ac:dyDescent="0.4">
      <c r="A164" s="8">
        <v>162</v>
      </c>
      <c r="B164" s="9" t="str">
        <f>TEXT(801312983700030,"###")</f>
        <v>801312983700030</v>
      </c>
      <c r="C164" s="10" t="s">
        <v>196</v>
      </c>
      <c r="D164" s="9" t="s">
        <v>45</v>
      </c>
    </row>
    <row r="165" spans="1:4" s="4" customFormat="1" ht="20" customHeight="1" x14ac:dyDescent="0.4">
      <c r="A165" s="8">
        <v>163</v>
      </c>
      <c r="B165" s="9" t="str">
        <f>TEXT(801312983700034,"###")</f>
        <v>801312983700034</v>
      </c>
      <c r="C165" s="10" t="s">
        <v>197</v>
      </c>
      <c r="D165" s="9" t="s">
        <v>12</v>
      </c>
    </row>
    <row r="166" spans="1:4" s="4" customFormat="1" ht="20" customHeight="1" x14ac:dyDescent="0.4">
      <c r="A166" s="8">
        <v>164</v>
      </c>
      <c r="B166" s="9" t="str">
        <f>TEXT(801312983700036,"###")</f>
        <v>801312983700036</v>
      </c>
      <c r="C166" s="10" t="s">
        <v>198</v>
      </c>
      <c r="D166" s="9" t="s">
        <v>199</v>
      </c>
    </row>
    <row r="167" spans="1:4" s="4" customFormat="1" ht="20" customHeight="1" x14ac:dyDescent="0.4">
      <c r="A167" s="8">
        <v>165</v>
      </c>
      <c r="B167" s="9" t="str">
        <f>TEXT(801312985000003,"###")</f>
        <v>801312985000003</v>
      </c>
      <c r="C167" s="10" t="s">
        <v>200</v>
      </c>
      <c r="D167" s="9" t="s">
        <v>12</v>
      </c>
    </row>
    <row r="168" spans="1:4" s="4" customFormat="1" ht="20" customHeight="1" x14ac:dyDescent="0.4">
      <c r="A168" s="8">
        <v>166</v>
      </c>
      <c r="B168" s="9" t="str">
        <f>TEXT(801312985000004,"###")</f>
        <v>801312985000004</v>
      </c>
      <c r="C168" s="10" t="s">
        <v>201</v>
      </c>
      <c r="D168" s="9" t="s">
        <v>60</v>
      </c>
    </row>
    <row r="169" spans="1:4" s="4" customFormat="1" ht="20" customHeight="1" x14ac:dyDescent="0.4">
      <c r="A169" s="8">
        <v>167</v>
      </c>
      <c r="B169" s="9" t="str">
        <f>TEXT(801312986000030,"###")</f>
        <v>801312986000030</v>
      </c>
      <c r="C169" s="10" t="s">
        <v>202</v>
      </c>
      <c r="D169" s="9" t="s">
        <v>96</v>
      </c>
    </row>
    <row r="170" spans="1:4" s="4" customFormat="1" ht="20" customHeight="1" x14ac:dyDescent="0.4">
      <c r="A170" s="8">
        <v>168</v>
      </c>
      <c r="B170" s="9" t="str">
        <f>TEXT(801312986000033,"###")</f>
        <v>801312986000033</v>
      </c>
      <c r="C170" s="10" t="s">
        <v>203</v>
      </c>
      <c r="D170" s="9" t="s">
        <v>96</v>
      </c>
    </row>
    <row r="171" spans="1:4" s="4" customFormat="1" ht="20" customHeight="1" x14ac:dyDescent="0.4">
      <c r="A171" s="8">
        <v>169</v>
      </c>
      <c r="B171" s="9" t="str">
        <f>TEXT(801312986000037,"###")</f>
        <v>801312986000037</v>
      </c>
      <c r="C171" s="10" t="s">
        <v>204</v>
      </c>
      <c r="D171" s="9" t="s">
        <v>31</v>
      </c>
    </row>
    <row r="172" spans="1:4" s="4" customFormat="1" ht="20" customHeight="1" x14ac:dyDescent="0.4">
      <c r="A172" s="8">
        <v>170</v>
      </c>
      <c r="B172" s="9" t="str">
        <f>TEXT(801312986000038,"###")</f>
        <v>801312986000038</v>
      </c>
      <c r="C172" s="10" t="s">
        <v>205</v>
      </c>
      <c r="D172" s="9" t="s">
        <v>206</v>
      </c>
    </row>
    <row r="173" spans="1:4" s="4" customFormat="1" ht="20" customHeight="1" x14ac:dyDescent="0.4">
      <c r="A173" s="8">
        <v>171</v>
      </c>
      <c r="B173" s="9" t="str">
        <f>TEXT(801312986000039,"###")</f>
        <v>801312986000039</v>
      </c>
      <c r="C173" s="10" t="s">
        <v>207</v>
      </c>
      <c r="D173" s="9" t="s">
        <v>96</v>
      </c>
    </row>
    <row r="174" spans="1:4" s="4" customFormat="1" ht="20" customHeight="1" x14ac:dyDescent="0.4">
      <c r="A174" s="8">
        <v>172</v>
      </c>
      <c r="B174" s="9" t="str">
        <f>TEXT(801312986000041,"###")</f>
        <v>801312986000041</v>
      </c>
      <c r="C174" s="10" t="s">
        <v>208</v>
      </c>
      <c r="D174" s="9" t="s">
        <v>199</v>
      </c>
    </row>
    <row r="175" spans="1:4" s="4" customFormat="1" ht="20" customHeight="1" x14ac:dyDescent="0.4">
      <c r="A175" s="8">
        <v>173</v>
      </c>
      <c r="B175" s="9" t="str">
        <f>TEXT(801312986000044,"###")</f>
        <v>801312986000044</v>
      </c>
      <c r="C175" s="10" t="s">
        <v>209</v>
      </c>
      <c r="D175" s="9" t="s">
        <v>104</v>
      </c>
    </row>
    <row r="176" spans="1:4" s="4" customFormat="1" ht="20" customHeight="1" x14ac:dyDescent="0.4">
      <c r="A176" s="8">
        <v>174</v>
      </c>
      <c r="B176" s="9" t="str">
        <f>TEXT(801312986000045,"###")</f>
        <v>801312986000045</v>
      </c>
      <c r="C176" s="10" t="s">
        <v>210</v>
      </c>
      <c r="D176" s="9" t="s">
        <v>16</v>
      </c>
    </row>
    <row r="177" spans="1:4" s="4" customFormat="1" ht="20" customHeight="1" x14ac:dyDescent="0.4">
      <c r="A177" s="8">
        <v>175</v>
      </c>
      <c r="B177" s="9" t="str">
        <f>TEXT(801312986000049,"###")</f>
        <v>801312986000049</v>
      </c>
      <c r="C177" s="10" t="s">
        <v>211</v>
      </c>
      <c r="D177" s="9" t="s">
        <v>19</v>
      </c>
    </row>
    <row r="178" spans="1:4" s="4" customFormat="1" ht="20" customHeight="1" x14ac:dyDescent="0.4">
      <c r="A178" s="8">
        <v>176</v>
      </c>
      <c r="B178" s="9" t="str">
        <f>TEXT(801312986000053,"###")</f>
        <v>801312986000053</v>
      </c>
      <c r="C178" s="10" t="s">
        <v>212</v>
      </c>
      <c r="D178" s="9" t="s">
        <v>31</v>
      </c>
    </row>
    <row r="179" spans="1:4" s="4" customFormat="1" ht="20" customHeight="1" x14ac:dyDescent="0.4">
      <c r="A179" s="8">
        <v>177</v>
      </c>
      <c r="B179" s="9" t="str">
        <f>TEXT(801312986000059,"###")</f>
        <v>801312986000059</v>
      </c>
      <c r="C179" s="10" t="s">
        <v>213</v>
      </c>
      <c r="D179" s="9" t="s">
        <v>96</v>
      </c>
    </row>
    <row r="180" spans="1:4" s="4" customFormat="1" ht="20" customHeight="1" x14ac:dyDescent="0.4">
      <c r="A180" s="8">
        <v>178</v>
      </c>
      <c r="B180" s="9" t="str">
        <f>TEXT(801312986000061,"###")</f>
        <v>801312986000061</v>
      </c>
      <c r="C180" s="10" t="s">
        <v>214</v>
      </c>
      <c r="D180" s="9" t="s">
        <v>199</v>
      </c>
    </row>
    <row r="181" spans="1:4" s="4" customFormat="1" ht="20" customHeight="1" x14ac:dyDescent="0.4">
      <c r="A181" s="8">
        <v>179</v>
      </c>
      <c r="B181" s="9" t="str">
        <f>TEXT(801312986000067,"###")</f>
        <v>801312986000067</v>
      </c>
      <c r="C181" s="10" t="s">
        <v>215</v>
      </c>
      <c r="D181" s="9" t="s">
        <v>45</v>
      </c>
    </row>
    <row r="182" spans="1:4" s="4" customFormat="1" ht="20" customHeight="1" x14ac:dyDescent="0.4">
      <c r="A182" s="8">
        <v>180</v>
      </c>
      <c r="B182" s="9" t="str">
        <f>TEXT(801312986000069,"###")</f>
        <v>801312986000069</v>
      </c>
      <c r="C182" s="10" t="s">
        <v>216</v>
      </c>
      <c r="D182" s="9" t="s">
        <v>12</v>
      </c>
    </row>
    <row r="183" spans="1:4" s="4" customFormat="1" ht="20" customHeight="1" x14ac:dyDescent="0.4">
      <c r="A183" s="8">
        <v>181</v>
      </c>
      <c r="B183" s="9" t="str">
        <f>TEXT(801312986000070,"###")</f>
        <v>801312986000070</v>
      </c>
      <c r="C183" s="10" t="s">
        <v>217</v>
      </c>
      <c r="D183" s="9" t="s">
        <v>19</v>
      </c>
    </row>
    <row r="184" spans="1:4" s="4" customFormat="1" ht="20" customHeight="1" x14ac:dyDescent="0.4">
      <c r="A184" s="8">
        <v>182</v>
      </c>
      <c r="B184" s="9" t="str">
        <f>TEXT(801312986000071,"###")</f>
        <v>801312986000071</v>
      </c>
      <c r="C184" s="10" t="s">
        <v>218</v>
      </c>
      <c r="D184" s="9" t="s">
        <v>219</v>
      </c>
    </row>
    <row r="185" spans="1:4" s="4" customFormat="1" ht="20" customHeight="1" x14ac:dyDescent="0.4">
      <c r="A185" s="8">
        <v>183</v>
      </c>
      <c r="B185" s="9" t="str">
        <f>TEXT(801312986000072,"###")</f>
        <v>801312986000072</v>
      </c>
      <c r="C185" s="10" t="s">
        <v>220</v>
      </c>
      <c r="D185" s="9" t="s">
        <v>221</v>
      </c>
    </row>
    <row r="186" spans="1:4" s="4" customFormat="1" ht="44" customHeight="1" x14ac:dyDescent="0.4">
      <c r="A186" s="8">
        <v>184</v>
      </c>
      <c r="B186" s="9" t="str">
        <f>TEXT(801312986000080,"###")</f>
        <v>801312986000080</v>
      </c>
      <c r="C186" s="10" t="s">
        <v>222</v>
      </c>
      <c r="D186" s="9" t="s">
        <v>138</v>
      </c>
    </row>
    <row r="187" spans="1:4" s="4" customFormat="1" ht="20" customHeight="1" x14ac:dyDescent="0.4">
      <c r="A187" s="8">
        <v>185</v>
      </c>
      <c r="B187" s="9" t="str">
        <f>TEXT(801312986000093,"###")</f>
        <v>801312986000093</v>
      </c>
      <c r="C187" s="10" t="s">
        <v>223</v>
      </c>
      <c r="D187" s="9" t="s">
        <v>224</v>
      </c>
    </row>
    <row r="188" spans="1:4" s="4" customFormat="1" ht="20" customHeight="1" x14ac:dyDescent="0.4">
      <c r="A188" s="8">
        <v>186</v>
      </c>
      <c r="B188" s="9" t="str">
        <f>TEXT(801312986000098,"###")</f>
        <v>801312986000098</v>
      </c>
      <c r="C188" s="10" t="s">
        <v>225</v>
      </c>
      <c r="D188" s="9" t="s">
        <v>51</v>
      </c>
    </row>
    <row r="189" spans="1:4" s="4" customFormat="1" ht="20" customHeight="1" x14ac:dyDescent="0.4">
      <c r="A189" s="8">
        <v>187</v>
      </c>
      <c r="B189" s="9" t="str">
        <f>TEXT(801312986600005,"###")</f>
        <v>801312986600005</v>
      </c>
      <c r="C189" s="10" t="s">
        <v>226</v>
      </c>
      <c r="D189" s="9" t="s">
        <v>19</v>
      </c>
    </row>
    <row r="190" spans="1:4" s="4" customFormat="1" ht="20" customHeight="1" x14ac:dyDescent="0.4">
      <c r="A190" s="8">
        <v>188</v>
      </c>
      <c r="B190" s="9" t="str">
        <f>TEXT(801312986600006,"###")</f>
        <v>801312986600006</v>
      </c>
      <c r="C190" s="10" t="s">
        <v>227</v>
      </c>
      <c r="D190" s="9" t="s">
        <v>45</v>
      </c>
    </row>
    <row r="191" spans="1:4" s="4" customFormat="1" ht="20" customHeight="1" x14ac:dyDescent="0.4">
      <c r="A191" s="8">
        <v>189</v>
      </c>
      <c r="B191" s="9" t="str">
        <f>TEXT(801312986600007,"###")</f>
        <v>801312986600007</v>
      </c>
      <c r="C191" s="10" t="s">
        <v>228</v>
      </c>
      <c r="D191" s="9" t="s">
        <v>45</v>
      </c>
    </row>
    <row r="192" spans="1:4" s="4" customFormat="1" ht="20" customHeight="1" x14ac:dyDescent="0.4">
      <c r="A192" s="8">
        <v>190</v>
      </c>
      <c r="B192" s="9" t="str">
        <f>TEXT(801312986600031,"###")</f>
        <v>801312986600031</v>
      </c>
      <c r="C192" s="10" t="s">
        <v>229</v>
      </c>
      <c r="D192" s="9" t="s">
        <v>138</v>
      </c>
    </row>
    <row r="193" spans="1:4" s="4" customFormat="1" ht="20" customHeight="1" x14ac:dyDescent="0.4">
      <c r="A193" s="8">
        <v>191</v>
      </c>
      <c r="B193" s="9" t="str">
        <f>TEXT(801312990000005,"###")</f>
        <v>801312990000005</v>
      </c>
      <c r="C193" s="10" t="s">
        <v>112</v>
      </c>
      <c r="D193" s="9" t="s">
        <v>12</v>
      </c>
    </row>
    <row r="194" spans="1:4" s="4" customFormat="1" ht="20" customHeight="1" x14ac:dyDescent="0.4">
      <c r="A194" s="8">
        <v>192</v>
      </c>
      <c r="B194" s="9" t="str">
        <f>TEXT(801312990000006,"###")</f>
        <v>801312990000006</v>
      </c>
      <c r="C194" s="10" t="s">
        <v>230</v>
      </c>
      <c r="D194" s="9" t="s">
        <v>96</v>
      </c>
    </row>
    <row r="195" spans="1:4" s="4" customFormat="1" ht="20" customHeight="1" x14ac:dyDescent="0.4">
      <c r="A195" s="8">
        <v>193</v>
      </c>
      <c r="B195" s="9" t="str">
        <f>TEXT(801312992000018,"###")</f>
        <v>801312992000018</v>
      </c>
      <c r="C195" s="10" t="s">
        <v>231</v>
      </c>
      <c r="D195" s="9" t="s">
        <v>232</v>
      </c>
    </row>
    <row r="196" spans="1:4" s="4" customFormat="1" ht="20" customHeight="1" x14ac:dyDescent="0.4">
      <c r="A196" s="8">
        <v>194</v>
      </c>
      <c r="B196" s="9" t="str">
        <f>TEXT(801312992000019,"###")</f>
        <v>801312992000019</v>
      </c>
      <c r="C196" s="10" t="s">
        <v>233</v>
      </c>
      <c r="D196" s="9" t="s">
        <v>96</v>
      </c>
    </row>
    <row r="197" spans="1:4" s="4" customFormat="1" ht="20" customHeight="1" x14ac:dyDescent="0.4">
      <c r="A197" s="8">
        <v>195</v>
      </c>
      <c r="B197" s="9" t="str">
        <f>TEXT(801312992900016,"###")</f>
        <v>801312992900016</v>
      </c>
      <c r="C197" s="10" t="s">
        <v>234</v>
      </c>
      <c r="D197" s="9" t="s">
        <v>31</v>
      </c>
    </row>
    <row r="198" spans="1:4" s="4" customFormat="1" ht="20" customHeight="1" x14ac:dyDescent="0.4">
      <c r="A198" s="8">
        <v>196</v>
      </c>
      <c r="B198" s="9" t="str">
        <f>TEXT(801312992900017,"###")</f>
        <v>801312992900017</v>
      </c>
      <c r="C198" s="10" t="s">
        <v>235</v>
      </c>
      <c r="D198" s="9" t="s">
        <v>45</v>
      </c>
    </row>
    <row r="199" spans="1:4" s="4" customFormat="1" ht="20" customHeight="1" x14ac:dyDescent="0.4">
      <c r="A199" s="8">
        <v>197</v>
      </c>
      <c r="B199" s="9" t="str">
        <f>TEXT(801312992900019,"###")</f>
        <v>801312992900019</v>
      </c>
      <c r="C199" s="10" t="s">
        <v>236</v>
      </c>
      <c r="D199" s="9" t="s">
        <v>96</v>
      </c>
    </row>
    <row r="200" spans="1:4" s="4" customFormat="1" ht="20" customHeight="1" x14ac:dyDescent="0.4">
      <c r="A200" s="8">
        <v>198</v>
      </c>
      <c r="B200" s="9" t="str">
        <f>TEXT(801312992900021,"###")</f>
        <v>801312992900021</v>
      </c>
      <c r="C200" s="10" t="s">
        <v>237</v>
      </c>
      <c r="D200" s="9" t="s">
        <v>96</v>
      </c>
    </row>
    <row r="201" spans="1:4" s="4" customFormat="1" ht="20" customHeight="1" x14ac:dyDescent="0.4">
      <c r="A201" s="8">
        <v>199</v>
      </c>
      <c r="B201" s="9" t="str">
        <f>TEXT(801312992900023,"###")</f>
        <v>801312992900023</v>
      </c>
      <c r="C201" s="10" t="s">
        <v>238</v>
      </c>
      <c r="D201" s="9" t="s">
        <v>96</v>
      </c>
    </row>
    <row r="202" spans="1:4" s="4" customFormat="1" ht="20" customHeight="1" x14ac:dyDescent="0.4">
      <c r="A202" s="8">
        <v>200</v>
      </c>
      <c r="B202" s="9" t="str">
        <f>TEXT(801312992900026,"###")</f>
        <v>801312992900026</v>
      </c>
      <c r="C202" s="10" t="s">
        <v>239</v>
      </c>
      <c r="D202" s="9" t="s">
        <v>98</v>
      </c>
    </row>
    <row r="203" spans="1:4" s="4" customFormat="1" ht="20" customHeight="1" x14ac:dyDescent="0.4">
      <c r="A203" s="8">
        <v>201</v>
      </c>
      <c r="B203" s="9" t="str">
        <f>TEXT(801312974000030,"###")</f>
        <v>801312974000030</v>
      </c>
      <c r="C203" s="10" t="s">
        <v>240</v>
      </c>
      <c r="D203" s="9" t="s">
        <v>45</v>
      </c>
    </row>
    <row r="204" spans="1:4" s="4" customFormat="1" ht="20" customHeight="1" x14ac:dyDescent="0.4">
      <c r="A204" s="8">
        <v>202</v>
      </c>
      <c r="B204" s="9" t="str">
        <f>TEXT(801312975800001,"###")</f>
        <v>801312975800001</v>
      </c>
      <c r="C204" s="10" t="s">
        <v>241</v>
      </c>
      <c r="D204" s="9" t="s">
        <v>221</v>
      </c>
    </row>
    <row r="205" spans="1:4" s="4" customFormat="1" ht="20" customHeight="1" x14ac:dyDescent="0.4">
      <c r="A205" s="8">
        <v>203</v>
      </c>
      <c r="B205" s="9" t="str">
        <f>TEXT(801312976000025,"###")</f>
        <v>801312976000025</v>
      </c>
      <c r="C205" s="10" t="s">
        <v>242</v>
      </c>
      <c r="D205" s="9" t="s">
        <v>16</v>
      </c>
    </row>
    <row r="206" spans="1:4" s="4" customFormat="1" ht="20" customHeight="1" x14ac:dyDescent="0.4">
      <c r="A206" s="8">
        <v>204</v>
      </c>
      <c r="B206" s="9" t="str">
        <f>TEXT(801312976000028,"###")</f>
        <v>801312976000028</v>
      </c>
      <c r="C206" s="10" t="s">
        <v>243</v>
      </c>
      <c r="D206" s="9" t="s">
        <v>12</v>
      </c>
    </row>
    <row r="207" spans="1:4" s="4" customFormat="1" ht="20" customHeight="1" x14ac:dyDescent="0.4">
      <c r="A207" s="8">
        <v>205</v>
      </c>
      <c r="B207" s="9" t="str">
        <f>TEXT(801312976000029,"###")</f>
        <v>801312976000029</v>
      </c>
      <c r="C207" s="10" t="s">
        <v>243</v>
      </c>
      <c r="D207" s="9" t="s">
        <v>12</v>
      </c>
    </row>
    <row r="208" spans="1:4" s="4" customFormat="1" ht="20" customHeight="1" x14ac:dyDescent="0.4">
      <c r="A208" s="8">
        <v>206</v>
      </c>
      <c r="B208" s="9" t="str">
        <f>TEXT(801312976400001,"###")</f>
        <v>801312976400001</v>
      </c>
      <c r="C208" s="10" t="s">
        <v>244</v>
      </c>
      <c r="D208" s="9" t="s">
        <v>19</v>
      </c>
    </row>
    <row r="209" spans="1:4" s="4" customFormat="1" ht="20" customHeight="1" x14ac:dyDescent="0.4">
      <c r="A209" s="8">
        <v>207</v>
      </c>
      <c r="B209" s="9" t="str">
        <f>TEXT(801312980000018,"###")</f>
        <v>801312980000018</v>
      </c>
      <c r="C209" s="10" t="s">
        <v>245</v>
      </c>
      <c r="D209" s="9" t="s">
        <v>45</v>
      </c>
    </row>
    <row r="210" spans="1:4" s="4" customFormat="1" ht="20" customHeight="1" x14ac:dyDescent="0.4">
      <c r="A210" s="8">
        <v>208</v>
      </c>
      <c r="B210" s="9" t="str">
        <f>TEXT(801312980000022,"###")</f>
        <v>801312980000022</v>
      </c>
      <c r="C210" s="10" t="s">
        <v>246</v>
      </c>
      <c r="D210" s="9" t="s">
        <v>19</v>
      </c>
    </row>
    <row r="211" spans="1:4" s="4" customFormat="1" ht="20" customHeight="1" x14ac:dyDescent="0.4">
      <c r="A211" s="8">
        <v>209</v>
      </c>
      <c r="B211" s="9" t="str">
        <f>TEXT(801312980000024,"###")</f>
        <v>801312980000024</v>
      </c>
      <c r="C211" s="10" t="s">
        <v>247</v>
      </c>
      <c r="D211" s="9" t="s">
        <v>16</v>
      </c>
    </row>
    <row r="212" spans="1:4" s="4" customFormat="1" ht="20" customHeight="1" x14ac:dyDescent="0.4">
      <c r="A212" s="8">
        <v>210</v>
      </c>
      <c r="B212" s="9" t="str">
        <f>TEXT(801312980000025,"###")</f>
        <v>801312980000025</v>
      </c>
      <c r="C212" s="10" t="s">
        <v>248</v>
      </c>
      <c r="D212" s="9" t="s">
        <v>45</v>
      </c>
    </row>
    <row r="213" spans="1:4" s="4" customFormat="1" ht="20" customHeight="1" x14ac:dyDescent="0.4">
      <c r="A213" s="8">
        <v>211</v>
      </c>
      <c r="B213" s="9" t="str">
        <f>TEXT(801312980000026,"###")</f>
        <v>801312980000026</v>
      </c>
      <c r="C213" s="10" t="s">
        <v>249</v>
      </c>
      <c r="D213" s="9" t="s">
        <v>96</v>
      </c>
    </row>
    <row r="214" spans="1:4" s="4" customFormat="1" ht="30" customHeight="1" x14ac:dyDescent="0.4">
      <c r="A214" s="8">
        <v>212</v>
      </c>
      <c r="B214" s="9" t="str">
        <f>TEXT(801312980000040,"###")</f>
        <v>801312980000040</v>
      </c>
      <c r="C214" s="10" t="s">
        <v>250</v>
      </c>
      <c r="D214" s="9" t="s">
        <v>199</v>
      </c>
    </row>
    <row r="215" spans="1:4" s="4" customFormat="1" ht="20" customHeight="1" x14ac:dyDescent="0.4">
      <c r="A215" s="8">
        <v>213</v>
      </c>
      <c r="B215" s="9" t="str">
        <f>TEXT(801312980000042,"###")</f>
        <v>801312980000042</v>
      </c>
      <c r="C215" s="10" t="s">
        <v>251</v>
      </c>
      <c r="D215" s="9" t="s">
        <v>51</v>
      </c>
    </row>
    <row r="216" spans="1:4" s="4" customFormat="1" ht="20" customHeight="1" x14ac:dyDescent="0.4">
      <c r="A216" s="8">
        <v>214</v>
      </c>
      <c r="B216" s="9" t="str">
        <f>TEXT(801312980000050,"###")</f>
        <v>801312980000050</v>
      </c>
      <c r="C216" s="10" t="s">
        <v>252</v>
      </c>
      <c r="D216" s="9" t="s">
        <v>60</v>
      </c>
    </row>
    <row r="217" spans="1:4" s="4" customFormat="1" ht="20" customHeight="1" x14ac:dyDescent="0.4">
      <c r="A217" s="8">
        <v>215</v>
      </c>
      <c r="B217" s="9" t="str">
        <f>TEXT(801312980000052,"###")</f>
        <v>801312980000052</v>
      </c>
      <c r="C217" s="10" t="s">
        <v>253</v>
      </c>
      <c r="D217" s="9" t="s">
        <v>45</v>
      </c>
    </row>
    <row r="218" spans="1:4" s="4" customFormat="1" ht="20" customHeight="1" x14ac:dyDescent="0.4">
      <c r="A218" s="8">
        <v>216</v>
      </c>
      <c r="B218" s="9" t="str">
        <f>TEXT(801312980000058,"###")</f>
        <v>801312980000058</v>
      </c>
      <c r="C218" s="10" t="s">
        <v>254</v>
      </c>
      <c r="D218" s="9" t="s">
        <v>19</v>
      </c>
    </row>
    <row r="219" spans="1:4" s="4" customFormat="1" ht="20" customHeight="1" x14ac:dyDescent="0.4">
      <c r="A219" s="8">
        <v>217</v>
      </c>
      <c r="B219" s="9" t="str">
        <f>TEXT(801312980000060,"###")</f>
        <v>801312980000060</v>
      </c>
      <c r="C219" s="10" t="s">
        <v>255</v>
      </c>
      <c r="D219" s="9" t="s">
        <v>109</v>
      </c>
    </row>
    <row r="220" spans="1:4" s="4" customFormat="1" ht="20" customHeight="1" x14ac:dyDescent="0.4">
      <c r="A220" s="8">
        <v>218</v>
      </c>
      <c r="B220" s="9" t="str">
        <f>TEXT(801312980000070,"###")</f>
        <v>801312980000070</v>
      </c>
      <c r="C220" s="10" t="s">
        <v>256</v>
      </c>
      <c r="D220" s="9" t="s">
        <v>12</v>
      </c>
    </row>
    <row r="221" spans="1:4" s="4" customFormat="1" ht="20" customHeight="1" x14ac:dyDescent="0.4">
      <c r="A221" s="8">
        <v>219</v>
      </c>
      <c r="B221" s="9" t="str">
        <f>TEXT(801312980000081,"###")</f>
        <v>801312980000081</v>
      </c>
      <c r="C221" s="10" t="s">
        <v>257</v>
      </c>
      <c r="D221" s="9" t="s">
        <v>219</v>
      </c>
    </row>
    <row r="222" spans="1:4" s="4" customFormat="1" ht="20" customHeight="1" x14ac:dyDescent="0.4">
      <c r="A222" s="8">
        <v>220</v>
      </c>
      <c r="B222" s="9" t="str">
        <f>TEXT(801312980000082,"###")</f>
        <v>801312980000082</v>
      </c>
      <c r="C222" s="10" t="s">
        <v>258</v>
      </c>
      <c r="D222" s="9" t="s">
        <v>219</v>
      </c>
    </row>
    <row r="223" spans="1:4" s="4" customFormat="1" ht="20" customHeight="1" x14ac:dyDescent="0.4">
      <c r="A223" s="8">
        <v>221</v>
      </c>
      <c r="B223" s="9" t="str">
        <f>TEXT(801312980000969,"###")</f>
        <v>801312980000969</v>
      </c>
      <c r="C223" s="10" t="s">
        <v>259</v>
      </c>
      <c r="D223" s="9" t="s">
        <v>106</v>
      </c>
    </row>
    <row r="224" spans="1:4" s="4" customFormat="1" ht="20" customHeight="1" x14ac:dyDescent="0.4">
      <c r="A224" s="8">
        <v>222</v>
      </c>
      <c r="B224" s="9" t="str">
        <f>TEXT(801312980000970,"###")</f>
        <v>801312980000970</v>
      </c>
      <c r="C224" s="10" t="s">
        <v>259</v>
      </c>
      <c r="D224" s="9" t="s">
        <v>106</v>
      </c>
    </row>
    <row r="225" spans="1:4" s="4" customFormat="1" ht="20" customHeight="1" x14ac:dyDescent="0.4">
      <c r="A225" s="8">
        <v>223</v>
      </c>
      <c r="B225" s="9" t="str">
        <f>TEXT(801312980000011,"###")</f>
        <v>801312980000011</v>
      </c>
      <c r="C225" s="10" t="s">
        <v>260</v>
      </c>
      <c r="D225" s="9" t="s">
        <v>96</v>
      </c>
    </row>
    <row r="226" spans="1:4" s="4" customFormat="1" ht="20" customHeight="1" x14ac:dyDescent="0.4">
      <c r="A226" s="8">
        <v>224</v>
      </c>
      <c r="B226" s="9" t="str">
        <f>TEXT(801312980000013,"###")</f>
        <v>801312980000013</v>
      </c>
      <c r="C226" s="10" t="s">
        <v>261</v>
      </c>
      <c r="D226" s="9" t="s">
        <v>12</v>
      </c>
    </row>
    <row r="227" spans="1:4" s="4" customFormat="1" ht="20" customHeight="1" x14ac:dyDescent="0.4">
      <c r="A227" s="8">
        <v>225</v>
      </c>
      <c r="B227" s="9" t="str">
        <f>TEXT(801312980000015,"###")</f>
        <v>801312980000015</v>
      </c>
      <c r="C227" s="10" t="s">
        <v>262</v>
      </c>
      <c r="D227" s="9" t="s">
        <v>12</v>
      </c>
    </row>
    <row r="228" spans="1:4" s="4" customFormat="1" ht="20" customHeight="1" x14ac:dyDescent="0.4">
      <c r="A228" s="8">
        <v>226</v>
      </c>
      <c r="B228" s="9" t="str">
        <f>TEXT(801312980000019,"###")</f>
        <v>801312980000019</v>
      </c>
      <c r="C228" s="10" t="s">
        <v>263</v>
      </c>
      <c r="D228" s="9" t="s">
        <v>16</v>
      </c>
    </row>
    <row r="229" spans="1:4" s="4" customFormat="1" ht="20" customHeight="1" x14ac:dyDescent="0.4">
      <c r="A229" s="8">
        <v>227</v>
      </c>
      <c r="B229" s="9" t="str">
        <f>TEXT(801312980000023,"###")</f>
        <v>801312980000023</v>
      </c>
      <c r="C229" s="10" t="s">
        <v>264</v>
      </c>
      <c r="D229" s="9" t="s">
        <v>60</v>
      </c>
    </row>
    <row r="230" spans="1:4" s="4" customFormat="1" ht="20" customHeight="1" x14ac:dyDescent="0.4">
      <c r="A230" s="8">
        <v>228</v>
      </c>
      <c r="B230" s="9" t="str">
        <f>TEXT(801312980000027,"###")</f>
        <v>801312980000027</v>
      </c>
      <c r="C230" s="10" t="s">
        <v>265</v>
      </c>
      <c r="D230" s="9" t="s">
        <v>266</v>
      </c>
    </row>
    <row r="231" spans="1:4" s="4" customFormat="1" ht="20" customHeight="1" x14ac:dyDescent="0.4">
      <c r="A231" s="8">
        <v>229</v>
      </c>
      <c r="B231" s="9" t="str">
        <f>TEXT(801312980000030,"###")</f>
        <v>801312980000030</v>
      </c>
      <c r="C231" s="10" t="s">
        <v>267</v>
      </c>
      <c r="D231" s="9" t="s">
        <v>12</v>
      </c>
    </row>
    <row r="232" spans="1:4" s="4" customFormat="1" ht="20" customHeight="1" x14ac:dyDescent="0.4">
      <c r="A232" s="8">
        <v>230</v>
      </c>
      <c r="B232" s="9" t="str">
        <f>TEXT(801312980000032,"###")</f>
        <v>801312980000032</v>
      </c>
      <c r="C232" s="10" t="s">
        <v>268</v>
      </c>
      <c r="D232" s="9" t="s">
        <v>224</v>
      </c>
    </row>
    <row r="233" spans="1:4" s="4" customFormat="1" ht="20" customHeight="1" x14ac:dyDescent="0.4">
      <c r="A233" s="8">
        <v>231</v>
      </c>
      <c r="B233" s="9" t="str">
        <f>TEXT(801312980000034,"###")</f>
        <v>801312980000034</v>
      </c>
      <c r="C233" s="10" t="s">
        <v>269</v>
      </c>
      <c r="D233" s="9" t="s">
        <v>12</v>
      </c>
    </row>
    <row r="234" spans="1:4" s="4" customFormat="1" ht="20" customHeight="1" x14ac:dyDescent="0.4">
      <c r="A234" s="8">
        <v>232</v>
      </c>
      <c r="B234" s="9" t="str">
        <f>TEXT(801312980000036,"###")</f>
        <v>801312980000036</v>
      </c>
      <c r="C234" s="10" t="s">
        <v>270</v>
      </c>
      <c r="D234" s="9" t="s">
        <v>12</v>
      </c>
    </row>
    <row r="235" spans="1:4" s="4" customFormat="1" ht="20" customHeight="1" x14ac:dyDescent="0.4">
      <c r="A235" s="8">
        <v>233</v>
      </c>
      <c r="B235" s="9" t="str">
        <f>TEXT(801312980000038,"###")</f>
        <v>801312980000038</v>
      </c>
      <c r="C235" s="10" t="s">
        <v>271</v>
      </c>
      <c r="D235" s="9" t="s">
        <v>31</v>
      </c>
    </row>
    <row r="236" spans="1:4" s="4" customFormat="1" ht="20" customHeight="1" x14ac:dyDescent="0.4">
      <c r="A236" s="8">
        <v>234</v>
      </c>
      <c r="B236" s="9" t="str">
        <f>TEXT(801312980000044,"###")</f>
        <v>801312980000044</v>
      </c>
      <c r="C236" s="10" t="s">
        <v>272</v>
      </c>
      <c r="D236" s="9" t="s">
        <v>51</v>
      </c>
    </row>
    <row r="237" spans="1:4" s="4" customFormat="1" ht="20" customHeight="1" x14ac:dyDescent="0.4">
      <c r="A237" s="8">
        <v>235</v>
      </c>
      <c r="B237" s="9" t="str">
        <f>TEXT(801312980000046,"###")</f>
        <v>801312980000046</v>
      </c>
      <c r="C237" s="10" t="s">
        <v>273</v>
      </c>
      <c r="D237" s="9" t="s">
        <v>274</v>
      </c>
    </row>
    <row r="238" spans="1:4" s="4" customFormat="1" ht="20" customHeight="1" x14ac:dyDescent="0.4">
      <c r="A238" s="8">
        <v>236</v>
      </c>
      <c r="B238" s="9" t="str">
        <f>TEXT(801312980000048,"###")</f>
        <v>801312980000048</v>
      </c>
      <c r="C238" s="10" t="s">
        <v>275</v>
      </c>
      <c r="D238" s="9" t="s">
        <v>60</v>
      </c>
    </row>
    <row r="239" spans="1:4" s="4" customFormat="1" ht="20" customHeight="1" x14ac:dyDescent="0.4">
      <c r="A239" s="8">
        <v>237</v>
      </c>
      <c r="B239" s="9" t="str">
        <f>TEXT(801312980000066,"###")</f>
        <v>801312980000066</v>
      </c>
      <c r="C239" s="10" t="s">
        <v>276</v>
      </c>
      <c r="D239" s="9" t="s">
        <v>277</v>
      </c>
    </row>
    <row r="240" spans="1:4" s="4" customFormat="1" ht="20" customHeight="1" x14ac:dyDescent="0.4">
      <c r="A240" s="8">
        <v>238</v>
      </c>
      <c r="B240" s="9" t="str">
        <f>TEXT(801312980000067,"###")</f>
        <v>801312980000067</v>
      </c>
      <c r="C240" s="10" t="s">
        <v>278</v>
      </c>
      <c r="D240" s="9" t="s">
        <v>31</v>
      </c>
    </row>
    <row r="241" spans="1:4" s="4" customFormat="1" ht="20" customHeight="1" x14ac:dyDescent="0.4">
      <c r="A241" s="8">
        <v>239</v>
      </c>
      <c r="B241" s="9" t="str">
        <f>TEXT(801312980000086,"###")</f>
        <v>801312980000086</v>
      </c>
      <c r="C241" s="10" t="s">
        <v>279</v>
      </c>
      <c r="D241" s="9" t="s">
        <v>60</v>
      </c>
    </row>
    <row r="242" spans="1:4" s="4" customFormat="1" ht="20" customHeight="1" x14ac:dyDescent="0.4">
      <c r="A242" s="8">
        <v>240</v>
      </c>
      <c r="B242" s="9" t="str">
        <f>TEXT(801312983100005,"###")</f>
        <v>801312983100005</v>
      </c>
      <c r="C242" s="10" t="s">
        <v>280</v>
      </c>
      <c r="D242" s="9" t="s">
        <v>130</v>
      </c>
    </row>
    <row r="243" spans="1:4" s="4" customFormat="1" ht="20" customHeight="1" x14ac:dyDescent="0.4">
      <c r="A243" s="8">
        <v>241</v>
      </c>
      <c r="B243" s="9" t="str">
        <f>TEXT(801312983700007,"###")</f>
        <v>801312983700007</v>
      </c>
      <c r="C243" s="10" t="s">
        <v>281</v>
      </c>
      <c r="D243" s="9" t="s">
        <v>19</v>
      </c>
    </row>
    <row r="244" spans="1:4" s="4" customFormat="1" ht="20" customHeight="1" x14ac:dyDescent="0.4">
      <c r="A244" s="8">
        <v>242</v>
      </c>
      <c r="B244" s="9" t="str">
        <f>TEXT(801312983700012,"###")</f>
        <v>801312983700012</v>
      </c>
      <c r="C244" s="10" t="s">
        <v>282</v>
      </c>
      <c r="D244" s="9" t="s">
        <v>199</v>
      </c>
    </row>
    <row r="245" spans="1:4" s="4" customFormat="1" ht="20" customHeight="1" x14ac:dyDescent="0.4">
      <c r="A245" s="8">
        <v>243</v>
      </c>
      <c r="B245" s="9" t="str">
        <f>TEXT(801312983700041,"###")</f>
        <v>801312983700041</v>
      </c>
      <c r="C245" s="10" t="s">
        <v>283</v>
      </c>
      <c r="D245" s="9" t="s">
        <v>45</v>
      </c>
    </row>
    <row r="246" spans="1:4" s="4" customFormat="1" ht="20" customHeight="1" x14ac:dyDescent="0.4">
      <c r="A246" s="8">
        <v>244</v>
      </c>
      <c r="B246" s="9" t="str">
        <f>TEXT(801312983700039,"###")</f>
        <v>801312983700039</v>
      </c>
      <c r="C246" s="10" t="s">
        <v>284</v>
      </c>
      <c r="D246" s="9" t="s">
        <v>45</v>
      </c>
    </row>
    <row r="247" spans="1:4" s="4" customFormat="1" ht="20" customHeight="1" x14ac:dyDescent="0.4">
      <c r="A247" s="8">
        <v>245</v>
      </c>
      <c r="B247" s="9" t="str">
        <f>TEXT(801312983700040,"###")</f>
        <v>801312983700040</v>
      </c>
      <c r="C247" s="10" t="s">
        <v>285</v>
      </c>
      <c r="D247" s="9" t="s">
        <v>45</v>
      </c>
    </row>
    <row r="248" spans="1:4" s="4" customFormat="1" ht="20" customHeight="1" x14ac:dyDescent="0.4">
      <c r="A248" s="8">
        <v>246</v>
      </c>
      <c r="B248" s="9" t="str">
        <f>TEXT(801312983700050,"###")</f>
        <v>801312983700050</v>
      </c>
      <c r="C248" s="10" t="s">
        <v>286</v>
      </c>
      <c r="D248" s="9" t="s">
        <v>138</v>
      </c>
    </row>
    <row r="249" spans="1:4" s="4" customFormat="1" ht="20" customHeight="1" x14ac:dyDescent="0.4">
      <c r="A249" s="8">
        <v>247</v>
      </c>
      <c r="B249" s="9" t="str">
        <f>TEXT(801312983700051,"###")</f>
        <v>801312983700051</v>
      </c>
      <c r="C249" s="10" t="s">
        <v>287</v>
      </c>
      <c r="D249" s="9" t="s">
        <v>138</v>
      </c>
    </row>
    <row r="250" spans="1:4" s="4" customFormat="1" ht="20" customHeight="1" x14ac:dyDescent="0.4">
      <c r="A250" s="8">
        <v>248</v>
      </c>
      <c r="B250" s="9" t="str">
        <f>TEXT(801312983700239,"###")</f>
        <v>801312983700239</v>
      </c>
      <c r="C250" s="10" t="s">
        <v>288</v>
      </c>
      <c r="D250" s="9" t="s">
        <v>138</v>
      </c>
    </row>
    <row r="251" spans="1:4" s="4" customFormat="1" ht="20" customHeight="1" x14ac:dyDescent="0.4">
      <c r="A251" s="8">
        <v>249</v>
      </c>
      <c r="B251" s="9" t="str">
        <f>TEXT(801312986000032,"###")</f>
        <v>801312986000032</v>
      </c>
      <c r="C251" s="10" t="s">
        <v>289</v>
      </c>
      <c r="D251" s="9" t="s">
        <v>12</v>
      </c>
    </row>
    <row r="252" spans="1:4" s="4" customFormat="1" ht="20" customHeight="1" x14ac:dyDescent="0.4">
      <c r="A252" s="8">
        <v>250</v>
      </c>
      <c r="B252" s="9" t="str">
        <f>TEXT(801312986000043,"###")</f>
        <v>801312986000043</v>
      </c>
      <c r="C252" s="10" t="s">
        <v>290</v>
      </c>
      <c r="D252" s="9" t="s">
        <v>136</v>
      </c>
    </row>
    <row r="253" spans="1:4" s="4" customFormat="1" ht="20" customHeight="1" x14ac:dyDescent="0.4">
      <c r="A253" s="8">
        <v>251</v>
      </c>
      <c r="B253" s="9" t="str">
        <f>TEXT(801312986000076,"###")</f>
        <v>801312986000076</v>
      </c>
      <c r="C253" s="10" t="s">
        <v>291</v>
      </c>
      <c r="D253" s="9" t="s">
        <v>12</v>
      </c>
    </row>
    <row r="254" spans="1:4" s="4" customFormat="1" ht="20" customHeight="1" x14ac:dyDescent="0.4">
      <c r="A254" s="8">
        <v>252</v>
      </c>
      <c r="B254" s="9" t="str">
        <f>TEXT(801312986000077,"###")</f>
        <v>801312986000077</v>
      </c>
      <c r="C254" s="10" t="s">
        <v>292</v>
      </c>
      <c r="D254" s="9" t="s">
        <v>45</v>
      </c>
    </row>
    <row r="255" spans="1:4" s="4" customFormat="1" ht="20" customHeight="1" x14ac:dyDescent="0.4">
      <c r="A255" s="8">
        <v>253</v>
      </c>
      <c r="B255" s="9" t="str">
        <f>TEXT(801312986000078,"###")</f>
        <v>801312986000078</v>
      </c>
      <c r="C255" s="10" t="s">
        <v>293</v>
      </c>
      <c r="D255" s="9" t="s">
        <v>19</v>
      </c>
    </row>
    <row r="256" spans="1:4" s="4" customFormat="1" ht="20" customHeight="1" x14ac:dyDescent="0.4">
      <c r="A256" s="8">
        <v>254</v>
      </c>
      <c r="B256" s="9" t="str">
        <f>TEXT(801312986000079,"###")</f>
        <v>801312986000079</v>
      </c>
      <c r="C256" s="10" t="s">
        <v>294</v>
      </c>
      <c r="D256" s="9" t="s">
        <v>19</v>
      </c>
    </row>
    <row r="257" spans="1:4" s="4" customFormat="1" ht="20" customHeight="1" x14ac:dyDescent="0.4">
      <c r="A257" s="8">
        <v>255</v>
      </c>
      <c r="B257" s="9" t="str">
        <f>TEXT(801312986000081,"###")</f>
        <v>801312986000081</v>
      </c>
      <c r="C257" s="10" t="s">
        <v>295</v>
      </c>
      <c r="D257" s="9" t="s">
        <v>96</v>
      </c>
    </row>
    <row r="258" spans="1:4" s="4" customFormat="1" ht="20" customHeight="1" x14ac:dyDescent="0.4">
      <c r="A258" s="8">
        <v>256</v>
      </c>
      <c r="B258" s="9" t="str">
        <f>TEXT(801312986000100,"###")</f>
        <v>801312986000100</v>
      </c>
      <c r="C258" s="10" t="s">
        <v>296</v>
      </c>
      <c r="D258" s="9" t="s">
        <v>219</v>
      </c>
    </row>
    <row r="259" spans="1:4" s="4" customFormat="1" ht="20" customHeight="1" x14ac:dyDescent="0.4">
      <c r="A259" s="8">
        <v>257</v>
      </c>
      <c r="B259" s="9" t="str">
        <f>TEXT(801312986600009,"###")</f>
        <v>801312986600009</v>
      </c>
      <c r="C259" s="10" t="s">
        <v>297</v>
      </c>
      <c r="D259" s="9" t="s">
        <v>45</v>
      </c>
    </row>
    <row r="260" spans="1:4" s="4" customFormat="1" ht="20" customHeight="1" x14ac:dyDescent="0.4">
      <c r="A260" s="8">
        <v>258</v>
      </c>
      <c r="B260" s="9" t="str">
        <f>TEXT(801312986600010,"###")</f>
        <v>801312986600010</v>
      </c>
      <c r="C260" s="10" t="s">
        <v>298</v>
      </c>
      <c r="D260" s="9" t="s">
        <v>45</v>
      </c>
    </row>
    <row r="261" spans="1:4" s="4" customFormat="1" ht="20" customHeight="1" x14ac:dyDescent="0.4">
      <c r="A261" s="8">
        <v>259</v>
      </c>
      <c r="B261" s="9" t="str">
        <f>TEXT(801312986600011,"###")</f>
        <v>801312986600011</v>
      </c>
      <c r="C261" s="10" t="s">
        <v>299</v>
      </c>
      <c r="D261" s="9" t="s">
        <v>300</v>
      </c>
    </row>
    <row r="262" spans="1:4" s="4" customFormat="1" ht="20" customHeight="1" x14ac:dyDescent="0.4">
      <c r="A262" s="8">
        <v>260</v>
      </c>
      <c r="B262" s="9" t="str">
        <f>TEXT(801312992000024,"###")</f>
        <v>801312992000024</v>
      </c>
      <c r="C262" s="10" t="s">
        <v>301</v>
      </c>
      <c r="D262" s="9" t="s">
        <v>45</v>
      </c>
    </row>
    <row r="263" spans="1:4" s="4" customFormat="1" ht="20" customHeight="1" x14ac:dyDescent="0.4">
      <c r="A263" s="8">
        <v>261</v>
      </c>
      <c r="B263" s="9" t="str">
        <f>TEXT(801312975000002,"###")</f>
        <v>801312975000002</v>
      </c>
      <c r="C263" s="10" t="s">
        <v>302</v>
      </c>
      <c r="D263" s="9" t="s">
        <v>130</v>
      </c>
    </row>
    <row r="264" spans="1:4" s="4" customFormat="1" ht="20" customHeight="1" x14ac:dyDescent="0.4">
      <c r="A264" s="8">
        <v>262</v>
      </c>
      <c r="B264" s="9" t="str">
        <f>TEXT(801312976000030,"###")</f>
        <v>801312976000030</v>
      </c>
      <c r="C264" s="10" t="s">
        <v>303</v>
      </c>
      <c r="D264" s="9" t="s">
        <v>106</v>
      </c>
    </row>
    <row r="265" spans="1:4" s="4" customFormat="1" ht="20" customHeight="1" x14ac:dyDescent="0.4">
      <c r="A265" s="8">
        <v>263</v>
      </c>
      <c r="B265" s="9" t="str">
        <f>TEXT(801312976400002,"###")</f>
        <v>801312976400002</v>
      </c>
      <c r="C265" s="10" t="s">
        <v>304</v>
      </c>
      <c r="D265" s="9" t="s">
        <v>19</v>
      </c>
    </row>
    <row r="266" spans="1:4" s="4" customFormat="1" ht="20" customHeight="1" x14ac:dyDescent="0.4">
      <c r="A266" s="8">
        <v>264</v>
      </c>
      <c r="B266" s="9" t="str">
        <f>TEXT(801312980000054,"###")</f>
        <v>801312980000054</v>
      </c>
      <c r="C266" s="10" t="s">
        <v>305</v>
      </c>
      <c r="D266" s="9" t="s">
        <v>19</v>
      </c>
    </row>
    <row r="267" spans="1:4" s="4" customFormat="1" ht="20" customHeight="1" x14ac:dyDescent="0.4">
      <c r="A267" s="8">
        <v>265</v>
      </c>
      <c r="B267" s="9" t="str">
        <f>TEXT(801312980000063,"###")</f>
        <v>801312980000063</v>
      </c>
      <c r="C267" s="10" t="s">
        <v>306</v>
      </c>
      <c r="D267" s="9" t="s">
        <v>31</v>
      </c>
    </row>
    <row r="268" spans="1:4" s="4" customFormat="1" ht="20" customHeight="1" x14ac:dyDescent="0.4">
      <c r="A268" s="8">
        <v>266</v>
      </c>
      <c r="B268" s="9" t="str">
        <f>TEXT(801312980000064,"###")</f>
        <v>801312980000064</v>
      </c>
      <c r="C268" s="10" t="s">
        <v>307</v>
      </c>
      <c r="D268" s="9" t="s">
        <v>16</v>
      </c>
    </row>
    <row r="269" spans="1:4" s="4" customFormat="1" ht="20" customHeight="1" x14ac:dyDescent="0.4">
      <c r="A269" s="8">
        <v>267</v>
      </c>
      <c r="B269" s="9" t="str">
        <f>TEXT(801312980000065,"###")</f>
        <v>801312980000065</v>
      </c>
      <c r="C269" s="10" t="s">
        <v>308</v>
      </c>
      <c r="D269" s="9" t="s">
        <v>31</v>
      </c>
    </row>
    <row r="270" spans="1:4" s="4" customFormat="1" ht="20" customHeight="1" x14ac:dyDescent="0.4">
      <c r="A270" s="8">
        <v>268</v>
      </c>
      <c r="B270" s="9" t="str">
        <f>TEXT(801312980000068,"###")</f>
        <v>801312980000068</v>
      </c>
      <c r="C270" s="10" t="s">
        <v>309</v>
      </c>
      <c r="D270" s="9" t="s">
        <v>12</v>
      </c>
    </row>
    <row r="271" spans="1:4" s="4" customFormat="1" ht="20" customHeight="1" x14ac:dyDescent="0.4">
      <c r="A271" s="8">
        <v>269</v>
      </c>
      <c r="B271" s="9" t="str">
        <f>TEXT(801312980000069,"###")</f>
        <v>801312980000069</v>
      </c>
      <c r="C271" s="10" t="s">
        <v>310</v>
      </c>
      <c r="D271" s="9" t="s">
        <v>12</v>
      </c>
    </row>
    <row r="272" spans="1:4" s="4" customFormat="1" ht="20" customHeight="1" x14ac:dyDescent="0.4">
      <c r="A272" s="8">
        <v>270</v>
      </c>
      <c r="B272" s="9" t="str">
        <f>TEXT(801312980000071,"###")</f>
        <v>801312980000071</v>
      </c>
      <c r="C272" s="10" t="s">
        <v>311</v>
      </c>
      <c r="D272" s="9" t="s">
        <v>106</v>
      </c>
    </row>
    <row r="273" spans="1:4" s="4" customFormat="1" ht="20" customHeight="1" x14ac:dyDescent="0.4">
      <c r="A273" s="8">
        <v>271</v>
      </c>
      <c r="B273" s="9" t="str">
        <f>TEXT(801312980000077,"###")</f>
        <v>801312980000077</v>
      </c>
      <c r="C273" s="10" t="s">
        <v>312</v>
      </c>
      <c r="D273" s="9" t="s">
        <v>19</v>
      </c>
    </row>
    <row r="274" spans="1:4" s="4" customFormat="1" ht="20" customHeight="1" x14ac:dyDescent="0.4">
      <c r="A274" s="8">
        <v>272</v>
      </c>
      <c r="B274" s="9" t="str">
        <f>TEXT(801312980000083,"###")</f>
        <v>801312980000083</v>
      </c>
      <c r="C274" s="10" t="s">
        <v>313</v>
      </c>
      <c r="D274" s="9" t="s">
        <v>16</v>
      </c>
    </row>
    <row r="275" spans="1:4" s="4" customFormat="1" ht="20" customHeight="1" x14ac:dyDescent="0.4">
      <c r="A275" s="8">
        <v>273</v>
      </c>
      <c r="B275" s="9" t="str">
        <f>TEXT(801312980000085,"###")</f>
        <v>801312980000085</v>
      </c>
      <c r="C275" s="10" t="s">
        <v>314</v>
      </c>
      <c r="D275" s="9" t="s">
        <v>60</v>
      </c>
    </row>
    <row r="276" spans="1:4" s="4" customFormat="1" ht="30.5" customHeight="1" x14ac:dyDescent="0.4">
      <c r="A276" s="8">
        <v>274</v>
      </c>
      <c r="B276" s="9" t="str">
        <f>TEXT(801312980000088,"###")</f>
        <v>801312980000088</v>
      </c>
      <c r="C276" s="10" t="s">
        <v>315</v>
      </c>
      <c r="D276" s="9" t="s">
        <v>12</v>
      </c>
    </row>
    <row r="277" spans="1:4" s="4" customFormat="1" ht="20" customHeight="1" x14ac:dyDescent="0.4">
      <c r="A277" s="8">
        <v>275</v>
      </c>
      <c r="B277" s="9" t="str">
        <f>TEXT(801312980000089,"###")</f>
        <v>801312980000089</v>
      </c>
      <c r="C277" s="10" t="s">
        <v>316</v>
      </c>
      <c r="D277" s="9" t="s">
        <v>45</v>
      </c>
    </row>
    <row r="278" spans="1:4" s="4" customFormat="1" ht="20" customHeight="1" x14ac:dyDescent="0.4">
      <c r="A278" s="8">
        <v>276</v>
      </c>
      <c r="B278" s="9" t="str">
        <f>TEXT(801312980000093,"###")</f>
        <v>801312980000093</v>
      </c>
      <c r="C278" s="10" t="s">
        <v>317</v>
      </c>
      <c r="D278" s="9" t="s">
        <v>12</v>
      </c>
    </row>
    <row r="279" spans="1:4" s="4" customFormat="1" ht="20" customHeight="1" x14ac:dyDescent="0.4">
      <c r="A279" s="8">
        <v>277</v>
      </c>
      <c r="B279" s="9" t="str">
        <f>TEXT(801312980000094,"###")</f>
        <v>801312980000094</v>
      </c>
      <c r="C279" s="10" t="s">
        <v>318</v>
      </c>
      <c r="D279" s="9" t="s">
        <v>19</v>
      </c>
    </row>
    <row r="280" spans="1:4" s="4" customFormat="1" ht="20" customHeight="1" x14ac:dyDescent="0.4">
      <c r="A280" s="8">
        <v>278</v>
      </c>
      <c r="B280" s="9" t="str">
        <f>TEXT(801312980000095,"###")</f>
        <v>801312980000095</v>
      </c>
      <c r="C280" s="10" t="s">
        <v>319</v>
      </c>
      <c r="D280" s="9" t="s">
        <v>51</v>
      </c>
    </row>
    <row r="281" spans="1:4" s="4" customFormat="1" ht="20" customHeight="1" x14ac:dyDescent="0.4">
      <c r="A281" s="8">
        <v>279</v>
      </c>
      <c r="B281" s="9" t="str">
        <f>TEXT(801312980000097,"###")</f>
        <v>801312980000097</v>
      </c>
      <c r="C281" s="10" t="s">
        <v>320</v>
      </c>
      <c r="D281" s="9" t="s">
        <v>321</v>
      </c>
    </row>
    <row r="282" spans="1:4" s="4" customFormat="1" ht="31.5" customHeight="1" x14ac:dyDescent="0.4">
      <c r="A282" s="8">
        <v>280</v>
      </c>
      <c r="B282" s="9" t="str">
        <f>TEXT(801312980000098,"###")</f>
        <v>801312980000098</v>
      </c>
      <c r="C282" s="10" t="s">
        <v>322</v>
      </c>
      <c r="D282" s="9" t="s">
        <v>16</v>
      </c>
    </row>
    <row r="283" spans="1:4" s="4" customFormat="1" ht="20" customHeight="1" x14ac:dyDescent="0.4">
      <c r="A283" s="8">
        <v>281</v>
      </c>
      <c r="B283" s="9" t="str">
        <f>TEXT(801312980000101,"###")</f>
        <v>801312980000101</v>
      </c>
      <c r="C283" s="10" t="s">
        <v>323</v>
      </c>
      <c r="D283" s="9" t="s">
        <v>60</v>
      </c>
    </row>
    <row r="284" spans="1:4" s="4" customFormat="1" ht="20" customHeight="1" x14ac:dyDescent="0.4">
      <c r="A284" s="8">
        <v>282</v>
      </c>
      <c r="B284" s="9" t="str">
        <f>TEXT(801312980000192,"###")</f>
        <v>801312980000192</v>
      </c>
      <c r="C284" s="10" t="s">
        <v>324</v>
      </c>
      <c r="D284" s="9" t="s">
        <v>138</v>
      </c>
    </row>
    <row r="285" spans="1:4" s="4" customFormat="1" ht="20" customHeight="1" x14ac:dyDescent="0.4">
      <c r="A285" s="8">
        <v>283</v>
      </c>
      <c r="B285" s="9" t="str">
        <f>TEXT(801312980000414,"###")</f>
        <v>801312980000414</v>
      </c>
      <c r="C285" s="10" t="s">
        <v>288</v>
      </c>
      <c r="D285" s="9" t="s">
        <v>138</v>
      </c>
    </row>
    <row r="286" spans="1:4" s="4" customFormat="1" ht="20" customHeight="1" x14ac:dyDescent="0.4">
      <c r="A286" s="8">
        <v>284</v>
      </c>
      <c r="B286" s="9" t="str">
        <f>TEXT(801312980000072,"###")</f>
        <v>801312980000072</v>
      </c>
      <c r="C286" s="10" t="s">
        <v>325</v>
      </c>
      <c r="D286" s="9" t="s">
        <v>19</v>
      </c>
    </row>
    <row r="287" spans="1:4" s="4" customFormat="1" ht="31" customHeight="1" x14ac:dyDescent="0.4">
      <c r="A287" s="8">
        <v>285</v>
      </c>
      <c r="B287" s="9" t="str">
        <f>TEXT(801312980000073,"###")</f>
        <v>801312980000073</v>
      </c>
      <c r="C287" s="10" t="s">
        <v>326</v>
      </c>
      <c r="D287" s="9" t="s">
        <v>104</v>
      </c>
    </row>
    <row r="288" spans="1:4" s="4" customFormat="1" ht="20" customHeight="1" x14ac:dyDescent="0.4">
      <c r="A288" s="8">
        <v>286</v>
      </c>
      <c r="B288" s="9" t="str">
        <f>TEXT(801312980000074,"###")</f>
        <v>801312980000074</v>
      </c>
      <c r="C288" s="10" t="s">
        <v>327</v>
      </c>
      <c r="D288" s="9" t="s">
        <v>12</v>
      </c>
    </row>
    <row r="289" spans="1:4" s="4" customFormat="1" ht="20" customHeight="1" x14ac:dyDescent="0.4">
      <c r="A289" s="8">
        <v>287</v>
      </c>
      <c r="B289" s="9" t="str">
        <f>TEXT(801312980000075,"###")</f>
        <v>801312980000075</v>
      </c>
      <c r="C289" s="10" t="s">
        <v>328</v>
      </c>
      <c r="D289" s="9" t="s">
        <v>12</v>
      </c>
    </row>
    <row r="290" spans="1:4" s="4" customFormat="1" ht="20" customHeight="1" x14ac:dyDescent="0.4">
      <c r="A290" s="8">
        <v>288</v>
      </c>
      <c r="B290" s="9" t="str">
        <f>TEXT(801312980000076,"###")</f>
        <v>801312980000076</v>
      </c>
      <c r="C290" s="10" t="s">
        <v>329</v>
      </c>
      <c r="D290" s="9" t="s">
        <v>12</v>
      </c>
    </row>
    <row r="291" spans="1:4" s="4" customFormat="1" ht="20" customHeight="1" x14ac:dyDescent="0.4">
      <c r="A291" s="8">
        <v>289</v>
      </c>
      <c r="B291" s="9" t="str">
        <f>TEXT(801312980000079,"###")</f>
        <v>801312980000079</v>
      </c>
      <c r="C291" s="10" t="s">
        <v>330</v>
      </c>
      <c r="D291" s="9" t="s">
        <v>12</v>
      </c>
    </row>
    <row r="292" spans="1:4" s="4" customFormat="1" ht="20" customHeight="1" x14ac:dyDescent="0.4">
      <c r="A292" s="8">
        <v>290</v>
      </c>
      <c r="B292" s="9" t="str">
        <f>TEXT(801312980000080,"###")</f>
        <v>801312980000080</v>
      </c>
      <c r="C292" s="10" t="s">
        <v>331</v>
      </c>
      <c r="D292" s="9" t="s">
        <v>19</v>
      </c>
    </row>
    <row r="293" spans="1:4" s="4" customFormat="1" ht="20" customHeight="1" x14ac:dyDescent="0.4">
      <c r="A293" s="8">
        <v>291</v>
      </c>
      <c r="B293" s="9" t="str">
        <f>TEXT(801312980000084,"###")</f>
        <v>801312980000084</v>
      </c>
      <c r="C293" s="10" t="s">
        <v>332</v>
      </c>
      <c r="D293" s="9" t="s">
        <v>16</v>
      </c>
    </row>
    <row r="294" spans="1:4" s="4" customFormat="1" ht="20" customHeight="1" x14ac:dyDescent="0.4">
      <c r="A294" s="8">
        <v>292</v>
      </c>
      <c r="B294" s="9" t="str">
        <f>TEXT(801312980000090,"###")</f>
        <v>801312980000090</v>
      </c>
      <c r="C294" s="10" t="s">
        <v>333</v>
      </c>
      <c r="D294" s="9" t="s">
        <v>12</v>
      </c>
    </row>
    <row r="295" spans="1:4" s="4" customFormat="1" ht="20" customHeight="1" x14ac:dyDescent="0.4">
      <c r="A295" s="8">
        <v>293</v>
      </c>
      <c r="B295" s="9" t="str">
        <f>TEXT(801312980000091,"###")</f>
        <v>801312980000091</v>
      </c>
      <c r="C295" s="10" t="s">
        <v>334</v>
      </c>
      <c r="D295" s="9" t="s">
        <v>45</v>
      </c>
    </row>
    <row r="296" spans="1:4" s="4" customFormat="1" ht="20" customHeight="1" x14ac:dyDescent="0.4">
      <c r="A296" s="8">
        <v>294</v>
      </c>
      <c r="B296" s="9" t="str">
        <f>TEXT(801312980000092,"###")</f>
        <v>801312980000092</v>
      </c>
      <c r="C296" s="10" t="s">
        <v>335</v>
      </c>
      <c r="D296" s="9" t="s">
        <v>45</v>
      </c>
    </row>
    <row r="297" spans="1:4" s="4" customFormat="1" ht="20" customHeight="1" x14ac:dyDescent="0.4">
      <c r="A297" s="8">
        <v>295</v>
      </c>
      <c r="B297" s="9" t="str">
        <f>TEXT(801312980000096,"###")</f>
        <v>801312980000096</v>
      </c>
      <c r="C297" s="10" t="s">
        <v>336</v>
      </c>
      <c r="D297" s="9" t="s">
        <v>337</v>
      </c>
    </row>
    <row r="298" spans="1:4" s="4" customFormat="1" ht="20" customHeight="1" x14ac:dyDescent="0.4">
      <c r="A298" s="8">
        <v>296</v>
      </c>
      <c r="B298" s="9" t="str">
        <f>TEXT(801312980000099,"###")</f>
        <v>801312980000099</v>
      </c>
      <c r="C298" s="10" t="s">
        <v>338</v>
      </c>
      <c r="D298" s="9" t="s">
        <v>31</v>
      </c>
    </row>
    <row r="299" spans="1:4" s="4" customFormat="1" ht="20" customHeight="1" x14ac:dyDescent="0.4">
      <c r="A299" s="8">
        <v>297</v>
      </c>
      <c r="B299" s="9" t="str">
        <f>TEXT(801312980000102,"###")</f>
        <v>801312980000102</v>
      </c>
      <c r="C299" s="10" t="s">
        <v>339</v>
      </c>
      <c r="D299" s="9" t="s">
        <v>19</v>
      </c>
    </row>
    <row r="300" spans="1:4" s="4" customFormat="1" ht="20" customHeight="1" x14ac:dyDescent="0.4">
      <c r="A300" s="8">
        <v>298</v>
      </c>
      <c r="B300" s="9" t="str">
        <f>TEXT(801312980000105,"###")</f>
        <v>801312980000105</v>
      </c>
      <c r="C300" s="10" t="s">
        <v>340</v>
      </c>
      <c r="D300" s="9" t="s">
        <v>45</v>
      </c>
    </row>
    <row r="301" spans="1:4" s="4" customFormat="1" ht="20" customHeight="1" x14ac:dyDescent="0.4">
      <c r="A301" s="8">
        <v>299</v>
      </c>
      <c r="B301" s="9" t="str">
        <f>TEXT(801312980000106,"###")</f>
        <v>801312980000106</v>
      </c>
      <c r="C301" s="10" t="s">
        <v>341</v>
      </c>
      <c r="D301" s="9" t="s">
        <v>12</v>
      </c>
    </row>
    <row r="302" spans="1:4" s="4" customFormat="1" ht="20" customHeight="1" x14ac:dyDescent="0.4">
      <c r="A302" s="8">
        <v>300</v>
      </c>
      <c r="B302" s="9" t="str">
        <f>TEXT(801312980000107,"###")</f>
        <v>801312980000107</v>
      </c>
      <c r="C302" s="10" t="s">
        <v>342</v>
      </c>
      <c r="D302" s="9" t="s">
        <v>98</v>
      </c>
    </row>
    <row r="303" spans="1:4" s="4" customFormat="1" ht="32" customHeight="1" x14ac:dyDescent="0.4">
      <c r="A303" s="8">
        <v>301</v>
      </c>
      <c r="B303" s="9" t="str">
        <f>TEXT(801312980000467,"###")</f>
        <v>801312980000467</v>
      </c>
      <c r="C303" s="10" t="s">
        <v>343</v>
      </c>
      <c r="D303" s="9" t="s">
        <v>138</v>
      </c>
    </row>
    <row r="304" spans="1:4" s="4" customFormat="1" ht="20" customHeight="1" x14ac:dyDescent="0.4">
      <c r="A304" s="8">
        <v>302</v>
      </c>
      <c r="B304" s="9" t="str">
        <f>TEXT(801312982000002,"###")</f>
        <v>801312982000002</v>
      </c>
      <c r="C304" s="10" t="s">
        <v>344</v>
      </c>
      <c r="D304" s="9" t="s">
        <v>16</v>
      </c>
    </row>
    <row r="305" spans="1:4" s="4" customFormat="1" ht="20" customHeight="1" x14ac:dyDescent="0.4">
      <c r="A305" s="8">
        <v>303</v>
      </c>
      <c r="B305" s="9" t="str">
        <f>TEXT(801312983000013,"###")</f>
        <v>801312983000013</v>
      </c>
      <c r="C305" s="10" t="s">
        <v>345</v>
      </c>
      <c r="D305" s="9" t="s">
        <v>12</v>
      </c>
    </row>
    <row r="306" spans="1:4" s="4" customFormat="1" ht="20" customHeight="1" x14ac:dyDescent="0.4">
      <c r="A306" s="8">
        <v>304</v>
      </c>
      <c r="B306" s="9" t="str">
        <f>TEXT(801312983700035,"###")</f>
        <v>801312983700035</v>
      </c>
      <c r="C306" s="10" t="s">
        <v>346</v>
      </c>
      <c r="D306" s="9" t="s">
        <v>19</v>
      </c>
    </row>
    <row r="307" spans="1:4" s="4" customFormat="1" ht="20" customHeight="1" x14ac:dyDescent="0.4">
      <c r="A307" s="8">
        <v>305</v>
      </c>
      <c r="B307" s="9" t="str">
        <f>TEXT(801312983700038,"###")</f>
        <v>801312983700038</v>
      </c>
      <c r="C307" s="10" t="s">
        <v>347</v>
      </c>
      <c r="D307" s="9" t="s">
        <v>45</v>
      </c>
    </row>
    <row r="308" spans="1:4" s="4" customFormat="1" ht="20" customHeight="1" x14ac:dyDescent="0.4">
      <c r="A308" s="8">
        <v>306</v>
      </c>
      <c r="B308" s="9" t="str">
        <f>TEXT(801312983700111,"###")</f>
        <v>801312983700111</v>
      </c>
      <c r="C308" s="10" t="s">
        <v>348</v>
      </c>
      <c r="D308" s="9" t="s">
        <v>138</v>
      </c>
    </row>
    <row r="309" spans="1:4" s="4" customFormat="1" ht="20" customHeight="1" x14ac:dyDescent="0.4">
      <c r="A309" s="8">
        <v>307</v>
      </c>
      <c r="B309" s="9" t="str">
        <f>TEXT(801312983700052,"###")</f>
        <v>801312983700052</v>
      </c>
      <c r="C309" s="10" t="s">
        <v>349</v>
      </c>
      <c r="D309" s="9" t="s">
        <v>45</v>
      </c>
    </row>
    <row r="310" spans="1:4" s="4" customFormat="1" ht="20" customHeight="1" x14ac:dyDescent="0.4">
      <c r="A310" s="8">
        <v>308</v>
      </c>
      <c r="B310" s="9" t="str">
        <f>TEXT(801312983700053,"###")</f>
        <v>801312983700053</v>
      </c>
      <c r="C310" s="10" t="s">
        <v>350</v>
      </c>
      <c r="D310" s="9" t="s">
        <v>219</v>
      </c>
    </row>
    <row r="311" spans="1:4" s="4" customFormat="1" ht="20" customHeight="1" x14ac:dyDescent="0.4">
      <c r="A311" s="8">
        <v>309</v>
      </c>
      <c r="B311" s="9" t="str">
        <f>TEXT(801312983700056,"###")</f>
        <v>801312983700056</v>
      </c>
      <c r="C311" s="10" t="s">
        <v>351</v>
      </c>
      <c r="D311" s="9" t="s">
        <v>45</v>
      </c>
    </row>
    <row r="312" spans="1:4" s="4" customFormat="1" ht="29" customHeight="1" x14ac:dyDescent="0.4">
      <c r="A312" s="8">
        <v>310</v>
      </c>
      <c r="B312" s="9" t="str">
        <f>TEXT(801312983700080,"###")</f>
        <v>801312983700080</v>
      </c>
      <c r="C312" s="10" t="s">
        <v>352</v>
      </c>
      <c r="D312" s="9" t="s">
        <v>60</v>
      </c>
    </row>
    <row r="313" spans="1:4" s="4" customFormat="1" ht="20" customHeight="1" x14ac:dyDescent="0.4">
      <c r="A313" s="8">
        <v>311</v>
      </c>
      <c r="B313" s="9" t="str">
        <f>TEXT(801312983700081,"###")</f>
        <v>801312983700081</v>
      </c>
      <c r="C313" s="10" t="s">
        <v>353</v>
      </c>
      <c r="D313" s="9" t="s">
        <v>60</v>
      </c>
    </row>
    <row r="314" spans="1:4" s="4" customFormat="1" ht="20" customHeight="1" x14ac:dyDescent="0.4">
      <c r="A314" s="8">
        <v>312</v>
      </c>
      <c r="B314" s="9" t="str">
        <f>TEXT(801312983700082,"###")</f>
        <v>801312983700082</v>
      </c>
      <c r="C314" s="10" t="s">
        <v>354</v>
      </c>
      <c r="D314" s="9" t="s">
        <v>60</v>
      </c>
    </row>
    <row r="315" spans="1:4" s="4" customFormat="1" ht="20" customHeight="1" x14ac:dyDescent="0.4">
      <c r="A315" s="8">
        <v>313</v>
      </c>
      <c r="B315" s="9" t="str">
        <f>TEXT(801312983700109,"###")</f>
        <v>801312983700109</v>
      </c>
      <c r="C315" s="10" t="s">
        <v>355</v>
      </c>
      <c r="D315" s="9" t="s">
        <v>138</v>
      </c>
    </row>
    <row r="316" spans="1:4" s="4" customFormat="1" ht="20" customHeight="1" x14ac:dyDescent="0.4">
      <c r="A316" s="8">
        <v>314</v>
      </c>
      <c r="B316" s="9" t="str">
        <f>TEXT(801312983700110,"###")</f>
        <v>801312983700110</v>
      </c>
      <c r="C316" s="10" t="s">
        <v>356</v>
      </c>
      <c r="D316" s="9" t="s">
        <v>138</v>
      </c>
    </row>
    <row r="317" spans="1:4" s="4" customFormat="1" ht="20" customHeight="1" x14ac:dyDescent="0.4">
      <c r="A317" s="8">
        <v>315</v>
      </c>
      <c r="B317" s="9" t="str">
        <f>TEXT(801312983700118,"###")</f>
        <v>801312983700118</v>
      </c>
      <c r="C317" s="10" t="s">
        <v>357</v>
      </c>
      <c r="D317" s="9" t="s">
        <v>138</v>
      </c>
    </row>
    <row r="318" spans="1:4" s="4" customFormat="1" ht="20" customHeight="1" x14ac:dyDescent="0.4">
      <c r="A318" s="8">
        <v>316</v>
      </c>
      <c r="B318" s="9" t="str">
        <f>TEXT(801312983700120,"###")</f>
        <v>801312983700120</v>
      </c>
      <c r="C318" s="10" t="s">
        <v>358</v>
      </c>
      <c r="D318" s="9" t="s">
        <v>138</v>
      </c>
    </row>
    <row r="319" spans="1:4" s="4" customFormat="1" ht="20" customHeight="1" x14ac:dyDescent="0.4">
      <c r="A319" s="8">
        <v>317</v>
      </c>
      <c r="B319" s="9" t="str">
        <f>TEXT(801312986000094,"###")</f>
        <v>801312986000094</v>
      </c>
      <c r="C319" s="10" t="s">
        <v>359</v>
      </c>
      <c r="D319" s="9" t="s">
        <v>45</v>
      </c>
    </row>
    <row r="320" spans="1:4" s="4" customFormat="1" ht="20" customHeight="1" x14ac:dyDescent="0.4">
      <c r="A320" s="8">
        <v>318</v>
      </c>
      <c r="B320" s="9" t="str">
        <f>TEXT(801312986000099,"###")</f>
        <v>801312986000099</v>
      </c>
      <c r="C320" s="10" t="s">
        <v>360</v>
      </c>
      <c r="D320" s="9" t="s">
        <v>51</v>
      </c>
    </row>
    <row r="321" spans="1:4" s="4" customFormat="1" ht="20" customHeight="1" x14ac:dyDescent="0.4">
      <c r="A321" s="8">
        <v>319</v>
      </c>
      <c r="B321" s="9" t="str">
        <f>TEXT(801312986000101,"###")</f>
        <v>801312986000101</v>
      </c>
      <c r="C321" s="10" t="s">
        <v>361</v>
      </c>
      <c r="D321" s="9" t="s">
        <v>151</v>
      </c>
    </row>
    <row r="322" spans="1:4" s="4" customFormat="1" ht="20" customHeight="1" x14ac:dyDescent="0.4">
      <c r="A322" s="8">
        <v>320</v>
      </c>
      <c r="B322" s="9" t="str">
        <f>TEXT(801312986000129,"###")</f>
        <v>801312986000129</v>
      </c>
      <c r="C322" s="10" t="s">
        <v>362</v>
      </c>
      <c r="D322" s="9" t="s">
        <v>138</v>
      </c>
    </row>
    <row r="323" spans="1:4" s="4" customFormat="1" ht="20" customHeight="1" x14ac:dyDescent="0.4">
      <c r="A323" s="8">
        <v>321</v>
      </c>
      <c r="B323" s="9" t="str">
        <f>TEXT(801312986000137,"###")</f>
        <v>801312986000137</v>
      </c>
      <c r="C323" s="10" t="s">
        <v>363</v>
      </c>
      <c r="D323" s="9" t="s">
        <v>138</v>
      </c>
    </row>
    <row r="324" spans="1:4" s="4" customFormat="1" ht="20" customHeight="1" x14ac:dyDescent="0.4">
      <c r="A324" s="8">
        <v>322</v>
      </c>
      <c r="B324" s="9" t="str">
        <f>TEXT(801312986200011,"###")</f>
        <v>801312986200011</v>
      </c>
      <c r="C324" s="10" t="s">
        <v>364</v>
      </c>
      <c r="D324" s="9" t="s">
        <v>365</v>
      </c>
    </row>
    <row r="325" spans="1:4" s="4" customFormat="1" ht="20" customHeight="1" x14ac:dyDescent="0.4">
      <c r="A325" s="8">
        <v>323</v>
      </c>
      <c r="B325" s="9" t="str">
        <f>TEXT(801312986600013,"###")</f>
        <v>801312986600013</v>
      </c>
      <c r="C325" s="10" t="s">
        <v>366</v>
      </c>
      <c r="D325" s="9" t="s">
        <v>138</v>
      </c>
    </row>
    <row r="326" spans="1:4" s="4" customFormat="1" ht="20" customHeight="1" x14ac:dyDescent="0.4">
      <c r="A326" s="8">
        <v>324</v>
      </c>
      <c r="B326" s="9" t="str">
        <f>TEXT(801312990000007,"###")</f>
        <v>801312990000007</v>
      </c>
      <c r="C326" s="10" t="s">
        <v>367</v>
      </c>
      <c r="D326" s="9" t="s">
        <v>45</v>
      </c>
    </row>
    <row r="327" spans="1:4" s="4" customFormat="1" ht="20" customHeight="1" x14ac:dyDescent="0.4">
      <c r="A327" s="8">
        <v>325</v>
      </c>
      <c r="B327" s="9" t="str">
        <f>TEXT(801312992000025,"###")</f>
        <v>801312992000025</v>
      </c>
      <c r="C327" s="10" t="s">
        <v>368</v>
      </c>
      <c r="D327" s="9" t="s">
        <v>96</v>
      </c>
    </row>
    <row r="328" spans="1:4" s="4" customFormat="1" ht="20" customHeight="1" x14ac:dyDescent="0.4">
      <c r="A328" s="8">
        <v>326</v>
      </c>
      <c r="B328" s="9" t="str">
        <f>TEXT(801312992900027,"###")</f>
        <v>801312992900027</v>
      </c>
      <c r="C328" s="10" t="s">
        <v>369</v>
      </c>
      <c r="D328" s="9" t="s">
        <v>370</v>
      </c>
    </row>
    <row r="329" spans="1:4" s="4" customFormat="1" ht="20" customHeight="1" x14ac:dyDescent="0.4">
      <c r="A329" s="8">
        <v>327</v>
      </c>
      <c r="B329" s="9" t="str">
        <f>TEXT(801312974000048,"###")</f>
        <v>801312974000048</v>
      </c>
      <c r="C329" s="10" t="s">
        <v>371</v>
      </c>
      <c r="D329" s="9" t="s">
        <v>45</v>
      </c>
    </row>
    <row r="330" spans="1:4" s="4" customFormat="1" ht="20" customHeight="1" x14ac:dyDescent="0.4">
      <c r="A330" s="8">
        <v>328</v>
      </c>
      <c r="B330" s="9" t="str">
        <f>TEXT(801312975600013,"###")</f>
        <v>801312975600013</v>
      </c>
      <c r="C330" s="10" t="s">
        <v>372</v>
      </c>
      <c r="D330" s="9" t="s">
        <v>45</v>
      </c>
    </row>
    <row r="331" spans="1:4" s="4" customFormat="1" ht="20" customHeight="1" x14ac:dyDescent="0.4">
      <c r="A331" s="8">
        <v>329</v>
      </c>
      <c r="B331" s="9" t="str">
        <f>TEXT(801312976000034,"###")</f>
        <v>801312976000034</v>
      </c>
      <c r="C331" s="10" t="s">
        <v>373</v>
      </c>
      <c r="D331" s="9" t="s">
        <v>45</v>
      </c>
    </row>
    <row r="332" spans="1:4" s="4" customFormat="1" ht="20" customHeight="1" x14ac:dyDescent="0.4">
      <c r="A332" s="8">
        <v>330</v>
      </c>
      <c r="B332" s="9" t="str">
        <f>TEXT(801312980000108,"###")</f>
        <v>801312980000108</v>
      </c>
      <c r="C332" s="10" t="s">
        <v>374</v>
      </c>
      <c r="D332" s="9" t="s">
        <v>219</v>
      </c>
    </row>
    <row r="333" spans="1:4" s="4" customFormat="1" ht="20" customHeight="1" x14ac:dyDescent="0.4">
      <c r="A333" s="8">
        <v>331</v>
      </c>
      <c r="B333" s="9" t="str">
        <f>TEXT(801312980000109,"###")</f>
        <v>801312980000109</v>
      </c>
      <c r="C333" s="10" t="s">
        <v>375</v>
      </c>
      <c r="D333" s="9" t="s">
        <v>45</v>
      </c>
    </row>
    <row r="334" spans="1:4" s="4" customFormat="1" ht="20" customHeight="1" x14ac:dyDescent="0.4">
      <c r="A334" s="8">
        <v>332</v>
      </c>
      <c r="B334" s="9" t="str">
        <f>TEXT(801312980000111,"###")</f>
        <v>801312980000111</v>
      </c>
      <c r="C334" s="10" t="s">
        <v>376</v>
      </c>
      <c r="D334" s="9" t="s">
        <v>51</v>
      </c>
    </row>
    <row r="335" spans="1:4" s="4" customFormat="1" ht="20" customHeight="1" x14ac:dyDescent="0.4">
      <c r="A335" s="8">
        <v>333</v>
      </c>
      <c r="B335" s="9" t="str">
        <f>TEXT(801312980000118,"###")</f>
        <v>801312980000118</v>
      </c>
      <c r="C335" s="10" t="s">
        <v>377</v>
      </c>
      <c r="D335" s="9" t="s">
        <v>51</v>
      </c>
    </row>
    <row r="336" spans="1:4" s="4" customFormat="1" ht="20" customHeight="1" x14ac:dyDescent="0.4">
      <c r="A336" s="8">
        <v>334</v>
      </c>
      <c r="B336" s="9" t="str">
        <f>TEXT(801312980000143,"###")</f>
        <v>801312980000143</v>
      </c>
      <c r="C336" s="10" t="s">
        <v>378</v>
      </c>
      <c r="D336" s="9" t="s">
        <v>379</v>
      </c>
    </row>
    <row r="337" spans="1:4" s="4" customFormat="1" ht="20" customHeight="1" x14ac:dyDescent="0.4">
      <c r="A337" s="8">
        <v>335</v>
      </c>
      <c r="B337" s="9" t="str">
        <f>TEXT(801312980000299,"###")</f>
        <v>801312980000299</v>
      </c>
      <c r="C337" s="10" t="s">
        <v>380</v>
      </c>
      <c r="D337" s="9" t="s">
        <v>381</v>
      </c>
    </row>
    <row r="338" spans="1:4" s="4" customFormat="1" ht="20" customHeight="1" x14ac:dyDescent="0.4">
      <c r="A338" s="8">
        <v>336</v>
      </c>
      <c r="B338" s="9" t="str">
        <f>TEXT(801312980000114,"###")</f>
        <v>801312980000114</v>
      </c>
      <c r="C338" s="10" t="s">
        <v>382</v>
      </c>
      <c r="D338" s="9" t="s">
        <v>51</v>
      </c>
    </row>
    <row r="339" spans="1:4" s="4" customFormat="1" ht="20" customHeight="1" x14ac:dyDescent="0.4">
      <c r="A339" s="8">
        <v>337</v>
      </c>
      <c r="B339" s="9" t="str">
        <f>TEXT(801312983700054,"###")</f>
        <v>801312983700054</v>
      </c>
      <c r="C339" s="10" t="s">
        <v>383</v>
      </c>
      <c r="D339" s="9" t="s">
        <v>51</v>
      </c>
    </row>
    <row r="340" spans="1:4" s="4" customFormat="1" ht="20" customHeight="1" x14ac:dyDescent="0.4">
      <c r="A340" s="8">
        <v>338</v>
      </c>
      <c r="B340" s="9" t="str">
        <f>TEXT(801312983700061,"###")</f>
        <v>801312983700061</v>
      </c>
      <c r="C340" s="10" t="s">
        <v>384</v>
      </c>
      <c r="D340" s="9" t="s">
        <v>385</v>
      </c>
    </row>
    <row r="341" spans="1:4" s="4" customFormat="1" ht="20" customHeight="1" x14ac:dyDescent="0.4">
      <c r="A341" s="8">
        <v>339</v>
      </c>
      <c r="B341" s="9" t="str">
        <f>TEXT(801312983700063,"###")</f>
        <v>801312983700063</v>
      </c>
      <c r="C341" s="10" t="s">
        <v>386</v>
      </c>
      <c r="D341" s="9" t="s">
        <v>60</v>
      </c>
    </row>
    <row r="342" spans="1:4" s="4" customFormat="1" ht="20" customHeight="1" x14ac:dyDescent="0.4">
      <c r="A342" s="8">
        <v>340</v>
      </c>
      <c r="B342" s="9" t="str">
        <f>TEXT(801312983700064,"###")</f>
        <v>801312983700064</v>
      </c>
      <c r="C342" s="10" t="s">
        <v>387</v>
      </c>
      <c r="D342" s="9" t="s">
        <v>388</v>
      </c>
    </row>
    <row r="343" spans="1:4" s="4" customFormat="1" ht="20" customHeight="1" x14ac:dyDescent="0.4">
      <c r="A343" s="8">
        <v>341</v>
      </c>
      <c r="B343" s="9" t="str">
        <f>TEXT(801312983700065,"###")</f>
        <v>801312983700065</v>
      </c>
      <c r="C343" s="10" t="s">
        <v>389</v>
      </c>
      <c r="D343" s="9" t="s">
        <v>51</v>
      </c>
    </row>
    <row r="344" spans="1:4" s="4" customFormat="1" ht="20" customHeight="1" x14ac:dyDescent="0.4">
      <c r="A344" s="8">
        <v>342</v>
      </c>
      <c r="B344" s="9" t="str">
        <f>TEXT(801312983700067,"###")</f>
        <v>801312983700067</v>
      </c>
      <c r="C344" s="10" t="s">
        <v>390</v>
      </c>
      <c r="D344" s="9" t="s">
        <v>19</v>
      </c>
    </row>
    <row r="345" spans="1:4" s="4" customFormat="1" ht="20" customHeight="1" x14ac:dyDescent="0.4">
      <c r="A345" s="8">
        <v>343</v>
      </c>
      <c r="B345" s="9" t="str">
        <f>TEXT(801312983700069,"###")</f>
        <v>801312983700069</v>
      </c>
      <c r="C345" s="10" t="s">
        <v>391</v>
      </c>
      <c r="D345" s="9" t="s">
        <v>12</v>
      </c>
    </row>
    <row r="346" spans="1:4" s="4" customFormat="1" ht="20" customHeight="1" x14ac:dyDescent="0.4">
      <c r="A346" s="8">
        <v>344</v>
      </c>
      <c r="B346" s="9" t="str">
        <f>TEXT(801312983700074,"###")</f>
        <v>801312983700074</v>
      </c>
      <c r="C346" s="10" t="s">
        <v>392</v>
      </c>
      <c r="D346" s="9" t="s">
        <v>219</v>
      </c>
    </row>
    <row r="347" spans="1:4" s="4" customFormat="1" ht="20" customHeight="1" x14ac:dyDescent="0.4">
      <c r="A347" s="8">
        <v>345</v>
      </c>
      <c r="B347" s="9" t="str">
        <f>TEXT(801312983700075,"###")</f>
        <v>801312983700075</v>
      </c>
      <c r="C347" s="10" t="s">
        <v>393</v>
      </c>
      <c r="D347" s="9" t="s">
        <v>45</v>
      </c>
    </row>
    <row r="348" spans="1:4" s="4" customFormat="1" ht="20" customHeight="1" x14ac:dyDescent="0.4">
      <c r="A348" s="8">
        <v>346</v>
      </c>
      <c r="B348" s="9" t="str">
        <f>TEXT(801312983700077,"###")</f>
        <v>801312983700077</v>
      </c>
      <c r="C348" s="10" t="s">
        <v>394</v>
      </c>
      <c r="D348" s="9" t="s">
        <v>45</v>
      </c>
    </row>
    <row r="349" spans="1:4" s="4" customFormat="1" ht="20" customHeight="1" x14ac:dyDescent="0.4">
      <c r="A349" s="8">
        <v>347</v>
      </c>
      <c r="B349" s="9" t="str">
        <f>TEXT(801312983700078,"###")</f>
        <v>801312983700078</v>
      </c>
      <c r="C349" s="10" t="s">
        <v>395</v>
      </c>
      <c r="D349" s="9" t="s">
        <v>12</v>
      </c>
    </row>
    <row r="350" spans="1:4" s="4" customFormat="1" ht="20" customHeight="1" x14ac:dyDescent="0.4">
      <c r="A350" s="8">
        <v>348</v>
      </c>
      <c r="B350" s="9" t="str">
        <f>TEXT(801312983700086,"###")</f>
        <v>801312983700086</v>
      </c>
      <c r="C350" s="10" t="s">
        <v>396</v>
      </c>
      <c r="D350" s="9" t="s">
        <v>138</v>
      </c>
    </row>
    <row r="351" spans="1:4" s="4" customFormat="1" ht="34" customHeight="1" x14ac:dyDescent="0.4">
      <c r="A351" s="8">
        <v>349</v>
      </c>
      <c r="B351" s="9" t="str">
        <f>TEXT(801312983700088,"###")</f>
        <v>801312983700088</v>
      </c>
      <c r="C351" s="10" t="s">
        <v>397</v>
      </c>
      <c r="D351" s="9" t="s">
        <v>96</v>
      </c>
    </row>
    <row r="352" spans="1:4" s="4" customFormat="1" ht="32.5" customHeight="1" x14ac:dyDescent="0.4">
      <c r="A352" s="8">
        <v>350</v>
      </c>
      <c r="B352" s="9" t="str">
        <f>TEXT(801312983700164,"###")</f>
        <v>801312983700164</v>
      </c>
      <c r="C352" s="10" t="s">
        <v>398</v>
      </c>
      <c r="D352" s="9" t="s">
        <v>388</v>
      </c>
    </row>
    <row r="353" spans="1:4" s="4" customFormat="1" ht="20" customHeight="1" x14ac:dyDescent="0.4">
      <c r="A353" s="8">
        <v>351</v>
      </c>
      <c r="B353" s="9" t="str">
        <f>TEXT(801312983700168,"###")</f>
        <v>801312983700168</v>
      </c>
      <c r="C353" s="10" t="s">
        <v>399</v>
      </c>
      <c r="D353" s="9" t="s">
        <v>388</v>
      </c>
    </row>
    <row r="354" spans="1:4" s="4" customFormat="1" ht="20" customHeight="1" x14ac:dyDescent="0.4">
      <c r="A354" s="8">
        <v>352</v>
      </c>
      <c r="B354" s="9" t="str">
        <f>TEXT(801312983700170,"###")</f>
        <v>801312983700170</v>
      </c>
      <c r="C354" s="10" t="s">
        <v>400</v>
      </c>
      <c r="D354" s="9" t="s">
        <v>388</v>
      </c>
    </row>
    <row r="355" spans="1:4" s="4" customFormat="1" ht="20" customHeight="1" x14ac:dyDescent="0.4">
      <c r="A355" s="8">
        <v>353</v>
      </c>
      <c r="B355" s="9" t="str">
        <f>TEXT(801312983700173,"###")</f>
        <v>801312983700173</v>
      </c>
      <c r="C355" s="10" t="s">
        <v>401</v>
      </c>
      <c r="D355" s="9" t="s">
        <v>388</v>
      </c>
    </row>
    <row r="356" spans="1:4" s="4" customFormat="1" ht="20" customHeight="1" x14ac:dyDescent="0.4">
      <c r="A356" s="8">
        <v>354</v>
      </c>
      <c r="B356" s="9" t="str">
        <f>TEXT(801312983700186,"###")</f>
        <v>801312983700186</v>
      </c>
      <c r="C356" s="10" t="s">
        <v>402</v>
      </c>
      <c r="D356" s="9" t="s">
        <v>388</v>
      </c>
    </row>
    <row r="357" spans="1:4" s="4" customFormat="1" ht="20" customHeight="1" x14ac:dyDescent="0.4">
      <c r="A357" s="8">
        <v>355</v>
      </c>
      <c r="B357" s="9" t="str">
        <f>TEXT(801312983700195,"###")</f>
        <v>801312983700195</v>
      </c>
      <c r="C357" s="10" t="s">
        <v>403</v>
      </c>
      <c r="D357" s="9" t="s">
        <v>138</v>
      </c>
    </row>
    <row r="358" spans="1:4" s="4" customFormat="1" ht="20" customHeight="1" x14ac:dyDescent="0.4">
      <c r="A358" s="8">
        <v>356</v>
      </c>
      <c r="B358" s="9" t="str">
        <f>TEXT(801312983700226,"###")</f>
        <v>801312983700226</v>
      </c>
      <c r="C358" s="10" t="s">
        <v>404</v>
      </c>
      <c r="D358" s="9" t="s">
        <v>138</v>
      </c>
    </row>
    <row r="359" spans="1:4" s="4" customFormat="1" ht="20" customHeight="1" x14ac:dyDescent="0.4">
      <c r="A359" s="8">
        <v>357</v>
      </c>
      <c r="B359" s="9" t="str">
        <f>TEXT(801312983700228,"###")</f>
        <v>801312983700228</v>
      </c>
      <c r="C359" s="10" t="s">
        <v>405</v>
      </c>
      <c r="D359" s="9" t="s">
        <v>138</v>
      </c>
    </row>
    <row r="360" spans="1:4" s="4" customFormat="1" ht="20" customHeight="1" x14ac:dyDescent="0.4">
      <c r="A360" s="8">
        <v>358</v>
      </c>
      <c r="B360" s="9" t="str">
        <f>TEXT(801312986000125,"###")</f>
        <v>801312986000125</v>
      </c>
      <c r="C360" s="10" t="s">
        <v>406</v>
      </c>
      <c r="D360" s="9" t="s">
        <v>138</v>
      </c>
    </row>
    <row r="361" spans="1:4" s="4" customFormat="1" ht="20" customHeight="1" x14ac:dyDescent="0.4">
      <c r="A361" s="8">
        <v>359</v>
      </c>
      <c r="B361" s="9" t="str">
        <f>TEXT(801312986000138,"###")</f>
        <v>801312986000138</v>
      </c>
      <c r="C361" s="10" t="s">
        <v>407</v>
      </c>
      <c r="D361" s="9" t="s">
        <v>138</v>
      </c>
    </row>
    <row r="362" spans="1:4" s="4" customFormat="1" ht="20" customHeight="1" x14ac:dyDescent="0.4">
      <c r="A362" s="8">
        <v>360</v>
      </c>
      <c r="B362" s="9" t="str">
        <f>TEXT(801312986000147,"###")</f>
        <v>801312986000147</v>
      </c>
      <c r="C362" s="10" t="s">
        <v>408</v>
      </c>
      <c r="D362" s="9" t="s">
        <v>96</v>
      </c>
    </row>
    <row r="363" spans="1:4" s="4" customFormat="1" ht="32.5" customHeight="1" x14ac:dyDescent="0.4">
      <c r="A363" s="8">
        <v>361</v>
      </c>
      <c r="B363" s="9" t="str">
        <f>TEXT(801312986000149,"###")</f>
        <v>801312986000149</v>
      </c>
      <c r="C363" s="10" t="s">
        <v>409</v>
      </c>
      <c r="D363" s="9" t="s">
        <v>96</v>
      </c>
    </row>
    <row r="364" spans="1:4" s="4" customFormat="1" ht="20" customHeight="1" x14ac:dyDescent="0.4">
      <c r="A364" s="8">
        <v>362</v>
      </c>
      <c r="B364" s="9" t="str">
        <f>TEXT(801312986200012,"###")</f>
        <v>801312986200012</v>
      </c>
      <c r="C364" s="10" t="s">
        <v>410</v>
      </c>
      <c r="D364" s="9" t="s">
        <v>45</v>
      </c>
    </row>
    <row r="365" spans="1:4" s="4" customFormat="1" ht="20" customHeight="1" x14ac:dyDescent="0.4">
      <c r="A365" s="8">
        <v>363</v>
      </c>
      <c r="B365" s="9" t="str">
        <f>TEXT(801312992900071,"###")</f>
        <v>801312992900071</v>
      </c>
      <c r="C365" s="10" t="s">
        <v>411</v>
      </c>
      <c r="D365" s="9" t="s">
        <v>412</v>
      </c>
    </row>
    <row r="366" spans="1:4" s="4" customFormat="1" ht="20" customHeight="1" x14ac:dyDescent="0.4">
      <c r="A366" s="8">
        <v>364</v>
      </c>
      <c r="B366" s="9" t="str">
        <f>TEXT(801312992900081,"###")</f>
        <v>801312992900081</v>
      </c>
      <c r="C366" s="10" t="s">
        <v>413</v>
      </c>
      <c r="D366" s="9" t="s">
        <v>414</v>
      </c>
    </row>
    <row r="367" spans="1:4" s="4" customFormat="1" ht="20" customHeight="1" x14ac:dyDescent="0.4">
      <c r="A367" s="8">
        <v>365</v>
      </c>
      <c r="B367" s="9" t="str">
        <f>TEXT(801312975600004,"###")</f>
        <v>801312975600004</v>
      </c>
      <c r="C367" s="10" t="s">
        <v>415</v>
      </c>
      <c r="D367" s="9" t="s">
        <v>16</v>
      </c>
    </row>
    <row r="368" spans="1:4" s="4" customFormat="1" ht="20" customHeight="1" x14ac:dyDescent="0.4">
      <c r="A368" s="8">
        <v>366</v>
      </c>
      <c r="B368" s="9" t="str">
        <f>TEXT(801312976000043,"###")</f>
        <v>801312976000043</v>
      </c>
      <c r="C368" s="10" t="s">
        <v>416</v>
      </c>
      <c r="D368" s="9" t="s">
        <v>45</v>
      </c>
    </row>
    <row r="369" spans="1:4" s="4" customFormat="1" ht="20" customHeight="1" x14ac:dyDescent="0.4">
      <c r="A369" s="8">
        <v>367</v>
      </c>
      <c r="B369" s="9" t="str">
        <f>TEXT(801312976000044,"###")</f>
        <v>801312976000044</v>
      </c>
      <c r="C369" s="10" t="s">
        <v>417</v>
      </c>
      <c r="D369" s="9" t="s">
        <v>418</v>
      </c>
    </row>
    <row r="370" spans="1:4" s="4" customFormat="1" ht="20" customHeight="1" x14ac:dyDescent="0.4">
      <c r="A370" s="8">
        <v>368</v>
      </c>
      <c r="B370" s="9" t="str">
        <f>TEXT(801312976000064,"###")</f>
        <v>801312976000064</v>
      </c>
      <c r="C370" s="10" t="s">
        <v>419</v>
      </c>
      <c r="D370" s="9" t="s">
        <v>418</v>
      </c>
    </row>
    <row r="371" spans="1:4" s="4" customFormat="1" ht="20" customHeight="1" x14ac:dyDescent="0.4">
      <c r="A371" s="8">
        <v>369</v>
      </c>
      <c r="B371" s="9" t="str">
        <f>TEXT(801312976400006,"###")</f>
        <v>801312976400006</v>
      </c>
      <c r="C371" s="10" t="s">
        <v>420</v>
      </c>
      <c r="D371" s="9" t="s">
        <v>421</v>
      </c>
    </row>
    <row r="372" spans="1:4" s="4" customFormat="1" ht="20" customHeight="1" x14ac:dyDescent="0.4">
      <c r="A372" s="8">
        <v>370</v>
      </c>
      <c r="B372" s="9" t="str">
        <f>TEXT(801312980000123,"###")</f>
        <v>801312980000123</v>
      </c>
      <c r="C372" s="10" t="s">
        <v>422</v>
      </c>
      <c r="D372" s="9" t="s">
        <v>337</v>
      </c>
    </row>
    <row r="373" spans="1:4" s="4" customFormat="1" ht="20" customHeight="1" x14ac:dyDescent="0.4">
      <c r="A373" s="8">
        <v>371</v>
      </c>
      <c r="B373" s="9" t="str">
        <f>TEXT(801312980000129,"###")</f>
        <v>801312980000129</v>
      </c>
      <c r="C373" s="10" t="s">
        <v>423</v>
      </c>
      <c r="D373" s="9" t="s">
        <v>45</v>
      </c>
    </row>
    <row r="374" spans="1:4" s="4" customFormat="1" ht="20" customHeight="1" x14ac:dyDescent="0.4">
      <c r="A374" s="8">
        <v>372</v>
      </c>
      <c r="B374" s="9" t="str">
        <f>TEXT(801312980000130,"###")</f>
        <v>801312980000130</v>
      </c>
      <c r="C374" s="10" t="s">
        <v>424</v>
      </c>
      <c r="D374" s="9" t="s">
        <v>425</v>
      </c>
    </row>
    <row r="375" spans="1:4" s="4" customFormat="1" ht="20" customHeight="1" x14ac:dyDescent="0.4">
      <c r="A375" s="8">
        <v>373</v>
      </c>
      <c r="B375" s="9" t="str">
        <f>TEXT(801312980000137,"###")</f>
        <v>801312980000137</v>
      </c>
      <c r="C375" s="10" t="s">
        <v>426</v>
      </c>
      <c r="D375" s="9" t="s">
        <v>337</v>
      </c>
    </row>
    <row r="376" spans="1:4" s="4" customFormat="1" ht="20" customHeight="1" x14ac:dyDescent="0.4">
      <c r="A376" s="8">
        <v>374</v>
      </c>
      <c r="B376" s="9" t="str">
        <f>TEXT(801312980000142,"###")</f>
        <v>801312980000142</v>
      </c>
      <c r="C376" s="10" t="s">
        <v>427</v>
      </c>
      <c r="D376" s="9" t="s">
        <v>379</v>
      </c>
    </row>
    <row r="377" spans="1:4" s="4" customFormat="1" ht="20" customHeight="1" x14ac:dyDescent="0.4">
      <c r="A377" s="8">
        <v>375</v>
      </c>
      <c r="B377" s="9" t="str">
        <f>TEXT(801312980000158,"###")</f>
        <v>801312980000158</v>
      </c>
      <c r="C377" s="10" t="s">
        <v>428</v>
      </c>
      <c r="D377" s="9" t="s">
        <v>45</v>
      </c>
    </row>
    <row r="378" spans="1:4" s="4" customFormat="1" ht="20" customHeight="1" x14ac:dyDescent="0.4">
      <c r="A378" s="8">
        <v>376</v>
      </c>
      <c r="B378" s="9" t="str">
        <f>TEXT(801312980000119,"###")</f>
        <v>801312980000119</v>
      </c>
      <c r="C378" s="10" t="s">
        <v>429</v>
      </c>
      <c r="D378" s="9" t="s">
        <v>19</v>
      </c>
    </row>
    <row r="379" spans="1:4" s="4" customFormat="1" ht="20" customHeight="1" x14ac:dyDescent="0.4">
      <c r="A379" s="8">
        <v>377</v>
      </c>
      <c r="B379" s="9" t="str">
        <f>TEXT(801312980000120,"###")</f>
        <v>801312980000120</v>
      </c>
      <c r="C379" s="10" t="s">
        <v>430</v>
      </c>
      <c r="D379" s="9" t="s">
        <v>412</v>
      </c>
    </row>
    <row r="380" spans="1:4" s="4" customFormat="1" ht="20" customHeight="1" x14ac:dyDescent="0.4">
      <c r="A380" s="8">
        <v>378</v>
      </c>
      <c r="B380" s="9" t="str">
        <f>TEXT(801312980000121,"###")</f>
        <v>801312980000121</v>
      </c>
      <c r="C380" s="10" t="s">
        <v>431</v>
      </c>
      <c r="D380" s="9" t="s">
        <v>12</v>
      </c>
    </row>
    <row r="381" spans="1:4" s="4" customFormat="1" ht="20" customHeight="1" x14ac:dyDescent="0.4">
      <c r="A381" s="8">
        <v>379</v>
      </c>
      <c r="B381" s="9" t="str">
        <f>TEXT(801312980000126,"###")</f>
        <v>801312980000126</v>
      </c>
      <c r="C381" s="10" t="s">
        <v>432</v>
      </c>
      <c r="D381" s="9" t="s">
        <v>19</v>
      </c>
    </row>
    <row r="382" spans="1:4" s="4" customFormat="1" ht="20" customHeight="1" x14ac:dyDescent="0.4">
      <c r="A382" s="8">
        <v>380</v>
      </c>
      <c r="B382" s="9" t="str">
        <f>TEXT(801312980000127,"###")</f>
        <v>801312980000127</v>
      </c>
      <c r="C382" s="10" t="s">
        <v>433</v>
      </c>
      <c r="D382" s="9" t="s">
        <v>12</v>
      </c>
    </row>
    <row r="383" spans="1:4" s="4" customFormat="1" ht="20" customHeight="1" x14ac:dyDescent="0.4">
      <c r="A383" s="8">
        <v>381</v>
      </c>
      <c r="B383" s="9" t="str">
        <f>TEXT(801312980000128,"###")</f>
        <v>801312980000128</v>
      </c>
      <c r="C383" s="10" t="s">
        <v>434</v>
      </c>
      <c r="D383" s="9" t="s">
        <v>12</v>
      </c>
    </row>
    <row r="384" spans="1:4" s="4" customFormat="1" ht="20" customHeight="1" x14ac:dyDescent="0.4">
      <c r="A384" s="8">
        <v>382</v>
      </c>
      <c r="B384" s="9" t="str">
        <f>TEXT(801312980000136,"###")</f>
        <v>801312980000136</v>
      </c>
      <c r="C384" s="10" t="s">
        <v>435</v>
      </c>
      <c r="D384" s="9" t="s">
        <v>412</v>
      </c>
    </row>
    <row r="385" spans="1:4" s="4" customFormat="1" ht="20" customHeight="1" x14ac:dyDescent="0.4">
      <c r="A385" s="8">
        <v>383</v>
      </c>
      <c r="B385" s="9" t="str">
        <f>TEXT(801312980000144,"###")</f>
        <v>801312980000144</v>
      </c>
      <c r="C385" s="10" t="s">
        <v>436</v>
      </c>
      <c r="D385" s="9" t="s">
        <v>437</v>
      </c>
    </row>
    <row r="386" spans="1:4" s="4" customFormat="1" ht="20" customHeight="1" x14ac:dyDescent="0.4">
      <c r="A386" s="8">
        <v>384</v>
      </c>
      <c r="B386" s="9" t="str">
        <f>TEXT(801312980000181,"###")</f>
        <v>801312980000181</v>
      </c>
      <c r="C386" s="10" t="s">
        <v>429</v>
      </c>
      <c r="D386" s="9" t="s">
        <v>19</v>
      </c>
    </row>
    <row r="387" spans="1:4" s="4" customFormat="1" ht="20" customHeight="1" x14ac:dyDescent="0.4">
      <c r="A387" s="8">
        <v>385</v>
      </c>
      <c r="B387" s="9" t="str">
        <f>TEXT(801312980000232,"###")</f>
        <v>801312980000232</v>
      </c>
      <c r="C387" s="10" t="s">
        <v>438</v>
      </c>
      <c r="D387" s="9" t="s">
        <v>439</v>
      </c>
    </row>
    <row r="388" spans="1:4" s="4" customFormat="1" ht="20" customHeight="1" x14ac:dyDescent="0.4">
      <c r="A388" s="8">
        <v>386</v>
      </c>
      <c r="B388" s="9" t="str">
        <f>TEXT(801312980000254,"###")</f>
        <v>801312980000254</v>
      </c>
      <c r="C388" s="10" t="s">
        <v>440</v>
      </c>
      <c r="D388" s="9" t="s">
        <v>138</v>
      </c>
    </row>
    <row r="389" spans="1:4" s="4" customFormat="1" ht="20" customHeight="1" x14ac:dyDescent="0.4">
      <c r="A389" s="8">
        <v>387</v>
      </c>
      <c r="B389" s="9" t="str">
        <f>TEXT(801312980000575,"###")</f>
        <v>801312980000575</v>
      </c>
      <c r="C389" s="10" t="s">
        <v>441</v>
      </c>
      <c r="D389" s="9" t="s">
        <v>412</v>
      </c>
    </row>
    <row r="390" spans="1:4" s="4" customFormat="1" ht="20" customHeight="1" x14ac:dyDescent="0.4">
      <c r="A390" s="8">
        <v>388</v>
      </c>
      <c r="B390" s="9" t="str">
        <f>TEXT(801312983700066,"###")</f>
        <v>801312983700066</v>
      </c>
      <c r="C390" s="10" t="s">
        <v>442</v>
      </c>
      <c r="D390" s="9" t="s">
        <v>19</v>
      </c>
    </row>
    <row r="391" spans="1:4" s="4" customFormat="1" ht="20" customHeight="1" x14ac:dyDescent="0.4">
      <c r="A391" s="8">
        <v>389</v>
      </c>
      <c r="B391" s="9" t="str">
        <f>TEXT(801312983700068,"###")</f>
        <v>801312983700068</v>
      </c>
      <c r="C391" s="10" t="s">
        <v>443</v>
      </c>
      <c r="D391" s="9" t="s">
        <v>444</v>
      </c>
    </row>
    <row r="392" spans="1:4" s="4" customFormat="1" ht="20" customHeight="1" x14ac:dyDescent="0.4">
      <c r="A392" s="8">
        <v>390</v>
      </c>
      <c r="B392" s="9" t="str">
        <f>TEXT(801312983700070,"###")</f>
        <v>801312983700070</v>
      </c>
      <c r="C392" s="10" t="s">
        <v>445</v>
      </c>
      <c r="D392" s="9" t="s">
        <v>12</v>
      </c>
    </row>
    <row r="393" spans="1:4" s="4" customFormat="1" ht="20" customHeight="1" x14ac:dyDescent="0.4">
      <c r="A393" s="8">
        <v>391</v>
      </c>
      <c r="B393" s="9" t="str">
        <f>TEXT(801312983700079,"###")</f>
        <v>801312983700079</v>
      </c>
      <c r="C393" s="10" t="s">
        <v>446</v>
      </c>
      <c r="D393" s="9" t="s">
        <v>60</v>
      </c>
    </row>
    <row r="394" spans="1:4" s="4" customFormat="1" ht="20" customHeight="1" x14ac:dyDescent="0.4">
      <c r="A394" s="8">
        <v>392</v>
      </c>
      <c r="B394" s="9" t="str">
        <f>TEXT(801312983700083,"###")</f>
        <v>801312983700083</v>
      </c>
      <c r="C394" s="10" t="s">
        <v>447</v>
      </c>
      <c r="D394" s="9" t="s">
        <v>448</v>
      </c>
    </row>
    <row r="395" spans="1:4" s="4" customFormat="1" ht="20" customHeight="1" x14ac:dyDescent="0.4">
      <c r="A395" s="8">
        <v>393</v>
      </c>
      <c r="B395" s="9" t="str">
        <f>TEXT(801312983700084,"###")</f>
        <v>801312983700084</v>
      </c>
      <c r="C395" s="10" t="s">
        <v>449</v>
      </c>
      <c r="D395" s="9" t="s">
        <v>60</v>
      </c>
    </row>
    <row r="396" spans="1:4" s="4" customFormat="1" ht="20" customHeight="1" x14ac:dyDescent="0.4">
      <c r="A396" s="8">
        <v>394</v>
      </c>
      <c r="B396" s="9" t="str">
        <f>TEXT(801312983700101,"###")</f>
        <v>801312983700101</v>
      </c>
      <c r="C396" s="10" t="s">
        <v>450</v>
      </c>
      <c r="D396" s="9" t="s">
        <v>45</v>
      </c>
    </row>
    <row r="397" spans="1:4" s="4" customFormat="1" ht="20" customHeight="1" x14ac:dyDescent="0.4">
      <c r="A397" s="8">
        <v>395</v>
      </c>
      <c r="B397" s="9" t="str">
        <f>TEXT(801312983700167,"###")</f>
        <v>801312983700167</v>
      </c>
      <c r="C397" s="10" t="s">
        <v>451</v>
      </c>
      <c r="D397" s="9" t="s">
        <v>388</v>
      </c>
    </row>
    <row r="398" spans="1:4" s="4" customFormat="1" ht="20" customHeight="1" x14ac:dyDescent="0.4">
      <c r="A398" s="8">
        <v>396</v>
      </c>
      <c r="B398" s="9" t="str">
        <f>TEXT(801312983700169,"###")</f>
        <v>801312983700169</v>
      </c>
      <c r="C398" s="10" t="s">
        <v>452</v>
      </c>
      <c r="D398" s="9" t="s">
        <v>388</v>
      </c>
    </row>
    <row r="399" spans="1:4" s="4" customFormat="1" ht="20" customHeight="1" x14ac:dyDescent="0.4">
      <c r="A399" s="8">
        <v>397</v>
      </c>
      <c r="B399" s="9" t="str">
        <f>TEXT(801312983700174,"###")</f>
        <v>801312983700174</v>
      </c>
      <c r="C399" s="10" t="s">
        <v>453</v>
      </c>
      <c r="D399" s="9" t="s">
        <v>388</v>
      </c>
    </row>
    <row r="400" spans="1:4" s="4" customFormat="1" ht="20" customHeight="1" x14ac:dyDescent="0.4">
      <c r="A400" s="8">
        <v>398</v>
      </c>
      <c r="B400" s="9" t="str">
        <f>TEXT(801312983700175,"###")</f>
        <v>801312983700175</v>
      </c>
      <c r="C400" s="10" t="s">
        <v>454</v>
      </c>
      <c r="D400" s="9" t="s">
        <v>388</v>
      </c>
    </row>
    <row r="401" spans="1:4" s="4" customFormat="1" ht="20" customHeight="1" x14ac:dyDescent="0.4">
      <c r="A401" s="8">
        <v>399</v>
      </c>
      <c r="B401" s="9" t="str">
        <f>TEXT(801312983700205,"###")</f>
        <v>801312983700205</v>
      </c>
      <c r="C401" s="10" t="s">
        <v>455</v>
      </c>
      <c r="D401" s="9" t="s">
        <v>138</v>
      </c>
    </row>
    <row r="402" spans="1:4" s="4" customFormat="1" ht="20" customHeight="1" x14ac:dyDescent="0.4">
      <c r="A402" s="8">
        <v>400</v>
      </c>
      <c r="B402" s="9" t="str">
        <f>TEXT(801312983700089,"###")</f>
        <v>801312983700089</v>
      </c>
      <c r="C402" s="10" t="s">
        <v>456</v>
      </c>
      <c r="D402" s="9" t="s">
        <v>45</v>
      </c>
    </row>
    <row r="403" spans="1:4" s="4" customFormat="1" ht="20" customHeight="1" x14ac:dyDescent="0.4">
      <c r="A403" s="8">
        <v>401</v>
      </c>
      <c r="B403" s="9" t="str">
        <f>TEXT(801312983700090,"###")</f>
        <v>801312983700090</v>
      </c>
      <c r="C403" s="10" t="s">
        <v>457</v>
      </c>
      <c r="D403" s="9" t="s">
        <v>45</v>
      </c>
    </row>
    <row r="404" spans="1:4" s="4" customFormat="1" ht="20" customHeight="1" x14ac:dyDescent="0.4">
      <c r="A404" s="8">
        <v>402</v>
      </c>
      <c r="B404" s="9" t="str">
        <f>TEXT(801312983700091,"###")</f>
        <v>801312983700091</v>
      </c>
      <c r="C404" s="10" t="s">
        <v>458</v>
      </c>
      <c r="D404" s="9" t="s">
        <v>45</v>
      </c>
    </row>
    <row r="405" spans="1:4" s="4" customFormat="1" ht="20" customHeight="1" x14ac:dyDescent="0.4">
      <c r="A405" s="8">
        <v>403</v>
      </c>
      <c r="B405" s="9" t="str">
        <f>TEXT(801312983700093,"###")</f>
        <v>801312983700093</v>
      </c>
      <c r="C405" s="10" t="s">
        <v>459</v>
      </c>
      <c r="D405" s="9" t="s">
        <v>45</v>
      </c>
    </row>
    <row r="406" spans="1:4" s="4" customFormat="1" ht="20" customHeight="1" x14ac:dyDescent="0.4">
      <c r="A406" s="8">
        <v>404</v>
      </c>
      <c r="B406" s="9" t="str">
        <f>TEXT(801312983700094,"###")</f>
        <v>801312983700094</v>
      </c>
      <c r="C406" s="10" t="s">
        <v>460</v>
      </c>
      <c r="D406" s="9" t="s">
        <v>19</v>
      </c>
    </row>
    <row r="407" spans="1:4" s="4" customFormat="1" ht="20" customHeight="1" x14ac:dyDescent="0.4">
      <c r="A407" s="8">
        <v>405</v>
      </c>
      <c r="B407" s="9" t="str">
        <f>TEXT(801312983700095,"###")</f>
        <v>801312983700095</v>
      </c>
      <c r="C407" s="10" t="s">
        <v>461</v>
      </c>
      <c r="D407" s="9" t="s">
        <v>51</v>
      </c>
    </row>
    <row r="408" spans="1:4" s="4" customFormat="1" ht="20" customHeight="1" x14ac:dyDescent="0.4">
      <c r="A408" s="8">
        <v>406</v>
      </c>
      <c r="B408" s="9" t="str">
        <f>TEXT(801312983700097,"###")</f>
        <v>801312983700097</v>
      </c>
      <c r="C408" s="10" t="s">
        <v>462</v>
      </c>
      <c r="D408" s="9" t="s">
        <v>51</v>
      </c>
    </row>
    <row r="409" spans="1:4" s="4" customFormat="1" ht="20" customHeight="1" x14ac:dyDescent="0.4">
      <c r="A409" s="8">
        <v>407</v>
      </c>
      <c r="B409" s="9" t="str">
        <f>TEXT(801312983700102,"###")</f>
        <v>801312983700102</v>
      </c>
      <c r="C409" s="10" t="s">
        <v>463</v>
      </c>
      <c r="D409" s="9" t="s">
        <v>219</v>
      </c>
    </row>
    <row r="410" spans="1:4" s="4" customFormat="1" ht="20" customHeight="1" x14ac:dyDescent="0.4">
      <c r="A410" s="8">
        <v>408</v>
      </c>
      <c r="B410" s="9" t="str">
        <f>TEXT(801312983700108,"###")</f>
        <v>801312983700108</v>
      </c>
      <c r="C410" s="10" t="s">
        <v>464</v>
      </c>
      <c r="D410" s="9" t="s">
        <v>12</v>
      </c>
    </row>
    <row r="411" spans="1:4" s="4" customFormat="1" ht="20" customHeight="1" x14ac:dyDescent="0.4">
      <c r="A411" s="8">
        <v>409</v>
      </c>
      <c r="B411" s="9" t="str">
        <f>TEXT(801312983700117,"###")</f>
        <v>801312983700117</v>
      </c>
      <c r="C411" s="10" t="s">
        <v>465</v>
      </c>
      <c r="D411" s="9" t="s">
        <v>12</v>
      </c>
    </row>
    <row r="412" spans="1:4" s="4" customFormat="1" ht="31" customHeight="1" x14ac:dyDescent="0.4">
      <c r="A412" s="8">
        <v>410</v>
      </c>
      <c r="B412" s="9" t="str">
        <f>TEXT(801312983700125,"###")</f>
        <v>801312983700125</v>
      </c>
      <c r="C412" s="10" t="s">
        <v>466</v>
      </c>
      <c r="D412" s="9" t="s">
        <v>412</v>
      </c>
    </row>
    <row r="413" spans="1:4" s="4" customFormat="1" ht="20" customHeight="1" x14ac:dyDescent="0.4">
      <c r="A413" s="8">
        <v>411</v>
      </c>
      <c r="B413" s="9" t="str">
        <f>TEXT(801312983700132,"###")</f>
        <v>801312983700132</v>
      </c>
      <c r="C413" s="10" t="s">
        <v>467</v>
      </c>
      <c r="D413" s="9" t="s">
        <v>388</v>
      </c>
    </row>
    <row r="414" spans="1:4" s="4" customFormat="1" ht="20" customHeight="1" x14ac:dyDescent="0.4">
      <c r="A414" s="8">
        <v>412</v>
      </c>
      <c r="B414" s="9" t="str">
        <f>TEXT(801312983700204,"###")</f>
        <v>801312983700204</v>
      </c>
      <c r="C414" s="10" t="s">
        <v>468</v>
      </c>
      <c r="D414" s="9" t="s">
        <v>138</v>
      </c>
    </row>
    <row r="415" spans="1:4" s="4" customFormat="1" ht="20" customHeight="1" x14ac:dyDescent="0.4">
      <c r="A415" s="8">
        <v>413</v>
      </c>
      <c r="B415" s="9" t="str">
        <f>TEXT(801312984000001,"###")</f>
        <v>801312984000001</v>
      </c>
      <c r="C415" s="10" t="s">
        <v>469</v>
      </c>
      <c r="D415" s="9" t="s">
        <v>12</v>
      </c>
    </row>
    <row r="416" spans="1:4" s="4" customFormat="1" ht="20" customHeight="1" x14ac:dyDescent="0.4">
      <c r="A416" s="8">
        <v>414</v>
      </c>
      <c r="B416" s="9" t="str">
        <f>TEXT(801312986000121,"###")</f>
        <v>801312986000121</v>
      </c>
      <c r="C416" s="10" t="s">
        <v>470</v>
      </c>
      <c r="D416" s="9" t="s">
        <v>471</v>
      </c>
    </row>
    <row r="417" spans="1:4" s="4" customFormat="1" ht="20" customHeight="1" x14ac:dyDescent="0.4">
      <c r="A417" s="8">
        <v>415</v>
      </c>
      <c r="B417" s="9" t="str">
        <f>TEXT(801312986000123,"###")</f>
        <v>801312986000123</v>
      </c>
      <c r="C417" s="10" t="s">
        <v>472</v>
      </c>
      <c r="D417" s="9" t="s">
        <v>106</v>
      </c>
    </row>
    <row r="418" spans="1:4" s="4" customFormat="1" ht="31" customHeight="1" x14ac:dyDescent="0.4">
      <c r="A418" s="8">
        <v>416</v>
      </c>
      <c r="B418" s="9" t="str">
        <f>TEXT(801312986000148,"###")</f>
        <v>801312986000148</v>
      </c>
      <c r="C418" s="10" t="s">
        <v>473</v>
      </c>
      <c r="D418" s="9" t="s">
        <v>96</v>
      </c>
    </row>
    <row r="419" spans="1:4" s="4" customFormat="1" ht="20" customHeight="1" x14ac:dyDescent="0.4">
      <c r="A419" s="8">
        <v>417</v>
      </c>
      <c r="B419" s="9" t="str">
        <f>TEXT(801312986600015,"###")</f>
        <v>801312986600015</v>
      </c>
      <c r="C419" s="10" t="s">
        <v>474</v>
      </c>
      <c r="D419" s="9" t="s">
        <v>219</v>
      </c>
    </row>
    <row r="420" spans="1:4" s="4" customFormat="1" ht="20" customHeight="1" x14ac:dyDescent="0.4">
      <c r="A420" s="8">
        <v>418</v>
      </c>
      <c r="B420" s="9" t="str">
        <f>TEXT(801312986600016,"###")</f>
        <v>801312986600016</v>
      </c>
      <c r="C420" s="10" t="s">
        <v>475</v>
      </c>
      <c r="D420" s="9" t="s">
        <v>412</v>
      </c>
    </row>
    <row r="421" spans="1:4" s="4" customFormat="1" ht="33" customHeight="1" x14ac:dyDescent="0.4">
      <c r="A421" s="8">
        <v>419</v>
      </c>
      <c r="B421" s="9" t="str">
        <f>TEXT(801312986600024,"###")</f>
        <v>801312986600024</v>
      </c>
      <c r="C421" s="10" t="s">
        <v>476</v>
      </c>
      <c r="D421" s="9" t="s">
        <v>421</v>
      </c>
    </row>
    <row r="422" spans="1:4" s="4" customFormat="1" ht="20" customHeight="1" x14ac:dyDescent="0.4">
      <c r="A422" s="8">
        <v>420</v>
      </c>
      <c r="B422" s="9" t="str">
        <f>TEXT(801312986600032,"###")</f>
        <v>801312986600032</v>
      </c>
      <c r="C422" s="10" t="s">
        <v>477</v>
      </c>
      <c r="D422" s="9" t="s">
        <v>478</v>
      </c>
    </row>
    <row r="423" spans="1:4" s="4" customFormat="1" ht="20" customHeight="1" x14ac:dyDescent="0.4">
      <c r="A423" s="8">
        <v>421</v>
      </c>
      <c r="B423" s="9" t="str">
        <f>TEXT(801312986600033,"###")</f>
        <v>801312986600033</v>
      </c>
      <c r="C423" s="10" t="s">
        <v>479</v>
      </c>
      <c r="D423" s="9" t="s">
        <v>138</v>
      </c>
    </row>
    <row r="424" spans="1:4" s="4" customFormat="1" ht="20" customHeight="1" x14ac:dyDescent="0.4">
      <c r="A424" s="8">
        <v>422</v>
      </c>
      <c r="B424" s="9" t="str">
        <f>TEXT(801312986600046,"###")</f>
        <v>801312986600046</v>
      </c>
      <c r="C424" s="10" t="s">
        <v>480</v>
      </c>
      <c r="D424" s="9" t="s">
        <v>471</v>
      </c>
    </row>
    <row r="425" spans="1:4" s="4" customFormat="1" ht="20" customHeight="1" x14ac:dyDescent="0.4">
      <c r="A425" s="8">
        <v>423</v>
      </c>
      <c r="B425" s="9" t="str">
        <f>TEXT(801312992700001,"###")</f>
        <v>801312992700001</v>
      </c>
      <c r="C425" s="10" t="s">
        <v>481</v>
      </c>
      <c r="D425" s="9" t="s">
        <v>19</v>
      </c>
    </row>
    <row r="426" spans="1:4" s="4" customFormat="1" ht="20" customHeight="1" x14ac:dyDescent="0.4">
      <c r="A426" s="8">
        <v>424</v>
      </c>
      <c r="B426" s="9" t="str">
        <f>TEXT(801312992900031,"###")</f>
        <v>801312992900031</v>
      </c>
      <c r="C426" s="10" t="s">
        <v>482</v>
      </c>
      <c r="D426" s="9" t="s">
        <v>45</v>
      </c>
    </row>
    <row r="427" spans="1:4" s="4" customFormat="1" ht="20" customHeight="1" x14ac:dyDescent="0.4">
      <c r="A427" s="8">
        <v>425</v>
      </c>
      <c r="B427" s="9" t="str">
        <f>TEXT(801312992900034,"###")</f>
        <v>801312992900034</v>
      </c>
      <c r="C427" s="10" t="s">
        <v>483</v>
      </c>
      <c r="D427" s="9" t="s">
        <v>51</v>
      </c>
    </row>
    <row r="428" spans="1:4" s="4" customFormat="1" ht="20" customHeight="1" x14ac:dyDescent="0.4">
      <c r="A428" s="8">
        <v>426</v>
      </c>
      <c r="B428" s="9" t="str">
        <f>TEXT(814312992900001,"###")</f>
        <v>814312992900001</v>
      </c>
      <c r="C428" s="10" t="s">
        <v>484</v>
      </c>
      <c r="D428" s="9" t="s">
        <v>485</v>
      </c>
    </row>
    <row r="429" spans="1:4" s="4" customFormat="1" ht="20" customHeight="1" x14ac:dyDescent="0.4">
      <c r="A429" s="8">
        <v>427</v>
      </c>
      <c r="B429" s="9" t="str">
        <f>TEXT(801312975000003,"###")</f>
        <v>801312975000003</v>
      </c>
      <c r="C429" s="10" t="s">
        <v>486</v>
      </c>
      <c r="D429" s="9" t="s">
        <v>418</v>
      </c>
    </row>
    <row r="430" spans="1:4" s="4" customFormat="1" ht="20" customHeight="1" x14ac:dyDescent="0.4">
      <c r="A430" s="8">
        <v>428</v>
      </c>
      <c r="B430" s="9" t="str">
        <f>TEXT(801312975400014,"###")</f>
        <v>801312975400014</v>
      </c>
      <c r="C430" s="10" t="s">
        <v>487</v>
      </c>
      <c r="D430" s="9" t="s">
        <v>45</v>
      </c>
    </row>
    <row r="431" spans="1:4" s="4" customFormat="1" ht="33" customHeight="1" x14ac:dyDescent="0.4">
      <c r="A431" s="8">
        <v>429</v>
      </c>
      <c r="B431" s="9" t="str">
        <f>TEXT(801312975600009,"###")</f>
        <v>801312975600009</v>
      </c>
      <c r="C431" s="10" t="s">
        <v>488</v>
      </c>
      <c r="D431" s="9" t="s">
        <v>489</v>
      </c>
    </row>
    <row r="432" spans="1:4" s="4" customFormat="1" ht="20" customHeight="1" x14ac:dyDescent="0.4">
      <c r="A432" s="8">
        <v>430</v>
      </c>
      <c r="B432" s="9" t="str">
        <f>TEXT(801312975600010,"###")</f>
        <v>801312975600010</v>
      </c>
      <c r="C432" s="10" t="s">
        <v>490</v>
      </c>
      <c r="D432" s="9" t="s">
        <v>45</v>
      </c>
    </row>
    <row r="433" spans="1:4" s="4" customFormat="1" ht="20" customHeight="1" x14ac:dyDescent="0.4">
      <c r="A433" s="8">
        <v>431</v>
      </c>
      <c r="B433" s="9" t="str">
        <f>TEXT(801312975600012,"###")</f>
        <v>801312975600012</v>
      </c>
      <c r="C433" s="10" t="s">
        <v>491</v>
      </c>
      <c r="D433" s="9" t="s">
        <v>12</v>
      </c>
    </row>
    <row r="434" spans="1:4" s="4" customFormat="1" ht="20" customHeight="1" x14ac:dyDescent="0.4">
      <c r="A434" s="8">
        <v>432</v>
      </c>
      <c r="B434" s="9" t="str">
        <f>TEXT(801312975600014,"###")</f>
        <v>801312975600014</v>
      </c>
      <c r="C434" s="10" t="s">
        <v>492</v>
      </c>
      <c r="D434" s="9" t="s">
        <v>96</v>
      </c>
    </row>
    <row r="435" spans="1:4" s="4" customFormat="1" ht="20" customHeight="1" x14ac:dyDescent="0.4">
      <c r="A435" s="8">
        <v>433</v>
      </c>
      <c r="B435" s="9" t="str">
        <f>TEXT(801312975600020,"###")</f>
        <v>801312975600020</v>
      </c>
      <c r="C435" s="10" t="s">
        <v>493</v>
      </c>
      <c r="D435" s="9" t="s">
        <v>16</v>
      </c>
    </row>
    <row r="436" spans="1:4" s="4" customFormat="1" ht="20" customHeight="1" x14ac:dyDescent="0.4">
      <c r="A436" s="8">
        <v>434</v>
      </c>
      <c r="B436" s="9" t="str">
        <f>TEXT(801312975600022,"###")</f>
        <v>801312975600022</v>
      </c>
      <c r="C436" s="10" t="s">
        <v>494</v>
      </c>
      <c r="D436" s="9" t="s">
        <v>45</v>
      </c>
    </row>
    <row r="437" spans="1:4" s="4" customFormat="1" ht="20" customHeight="1" x14ac:dyDescent="0.4">
      <c r="A437" s="8">
        <v>435</v>
      </c>
      <c r="B437" s="9" t="str">
        <f>TEXT(801312975600023,"###")</f>
        <v>801312975600023</v>
      </c>
      <c r="C437" s="10" t="s">
        <v>495</v>
      </c>
      <c r="D437" s="9" t="s">
        <v>45</v>
      </c>
    </row>
    <row r="438" spans="1:4" s="4" customFormat="1" ht="20" customHeight="1" x14ac:dyDescent="0.4">
      <c r="A438" s="8">
        <v>436</v>
      </c>
      <c r="B438" s="9" t="str">
        <f>TEXT(801312975600045,"###")</f>
        <v>801312975600045</v>
      </c>
      <c r="C438" s="10" t="s">
        <v>496</v>
      </c>
      <c r="D438" s="9" t="s">
        <v>489</v>
      </c>
    </row>
    <row r="439" spans="1:4" s="4" customFormat="1" ht="20" customHeight="1" x14ac:dyDescent="0.4">
      <c r="A439" s="8">
        <v>437</v>
      </c>
      <c r="B439" s="9" t="str">
        <f>TEXT(801312975600067,"###")</f>
        <v>801312975600067</v>
      </c>
      <c r="C439" s="10" t="s">
        <v>496</v>
      </c>
      <c r="D439" s="9" t="s">
        <v>489</v>
      </c>
    </row>
    <row r="440" spans="1:4" s="4" customFormat="1" ht="20" customHeight="1" x14ac:dyDescent="0.4">
      <c r="A440" s="8">
        <v>438</v>
      </c>
      <c r="B440" s="9" t="str">
        <f>TEXT(801312976000042,"###")</f>
        <v>801312976000042</v>
      </c>
      <c r="C440" s="10" t="s">
        <v>497</v>
      </c>
      <c r="D440" s="9" t="s">
        <v>45</v>
      </c>
    </row>
    <row r="441" spans="1:4" s="4" customFormat="1" ht="20" customHeight="1" x14ac:dyDescent="0.4">
      <c r="A441" s="8">
        <v>439</v>
      </c>
      <c r="B441" s="9" t="str">
        <f>TEXT(801312976000049,"###")</f>
        <v>801312976000049</v>
      </c>
      <c r="C441" s="10" t="s">
        <v>498</v>
      </c>
      <c r="D441" s="9" t="s">
        <v>499</v>
      </c>
    </row>
    <row r="442" spans="1:4" s="4" customFormat="1" ht="20" customHeight="1" x14ac:dyDescent="0.4">
      <c r="A442" s="8">
        <v>440</v>
      </c>
      <c r="B442" s="9" t="str">
        <f>TEXT(801312976000050,"###")</f>
        <v>801312976000050</v>
      </c>
      <c r="C442" s="10" t="s">
        <v>417</v>
      </c>
      <c r="D442" s="9" t="s">
        <v>418</v>
      </c>
    </row>
    <row r="443" spans="1:4" s="4" customFormat="1" ht="20" customHeight="1" x14ac:dyDescent="0.4">
      <c r="A443" s="8">
        <v>441</v>
      </c>
      <c r="B443" s="9" t="str">
        <f>TEXT(801312976000063,"###")</f>
        <v>801312976000063</v>
      </c>
      <c r="C443" s="10" t="s">
        <v>500</v>
      </c>
      <c r="D443" s="9" t="s">
        <v>418</v>
      </c>
    </row>
    <row r="444" spans="1:4" s="4" customFormat="1" ht="20" customHeight="1" x14ac:dyDescent="0.4">
      <c r="A444" s="8">
        <v>442</v>
      </c>
      <c r="B444" s="9" t="str">
        <f>TEXT(801312980000134,"###")</f>
        <v>801312980000134</v>
      </c>
      <c r="C444" s="10" t="s">
        <v>501</v>
      </c>
      <c r="D444" s="9" t="s">
        <v>388</v>
      </c>
    </row>
    <row r="445" spans="1:4" s="4" customFormat="1" ht="20" customHeight="1" x14ac:dyDescent="0.4">
      <c r="A445" s="8">
        <v>443</v>
      </c>
      <c r="B445" s="9" t="str">
        <f>TEXT(801312980000154,"###")</f>
        <v>801312980000154</v>
      </c>
      <c r="C445" s="10" t="s">
        <v>502</v>
      </c>
      <c r="D445" s="9" t="s">
        <v>45</v>
      </c>
    </row>
    <row r="446" spans="1:4" s="4" customFormat="1" ht="20" customHeight="1" x14ac:dyDescent="0.4">
      <c r="A446" s="8">
        <v>444</v>
      </c>
      <c r="B446" s="9" t="str">
        <f>TEXT(801312980000159,"###")</f>
        <v>801312980000159</v>
      </c>
      <c r="C446" s="10" t="s">
        <v>503</v>
      </c>
      <c r="D446" s="9" t="s">
        <v>60</v>
      </c>
    </row>
    <row r="447" spans="1:4" s="4" customFormat="1" ht="20" customHeight="1" x14ac:dyDescent="0.4">
      <c r="A447" s="8">
        <v>445</v>
      </c>
      <c r="B447" s="9" t="str">
        <f>TEXT(801312980000160,"###")</f>
        <v>801312980000160</v>
      </c>
      <c r="C447" s="10" t="s">
        <v>504</v>
      </c>
      <c r="D447" s="9" t="s">
        <v>60</v>
      </c>
    </row>
    <row r="448" spans="1:4" s="4" customFormat="1" ht="20" customHeight="1" x14ac:dyDescent="0.4">
      <c r="A448" s="8">
        <v>446</v>
      </c>
      <c r="B448" s="9" t="str">
        <f>TEXT(801312980000166,"###")</f>
        <v>801312980000166</v>
      </c>
      <c r="C448" s="10" t="s">
        <v>505</v>
      </c>
      <c r="D448" s="9" t="s">
        <v>421</v>
      </c>
    </row>
    <row r="449" spans="1:4" s="4" customFormat="1" ht="20" customHeight="1" x14ac:dyDescent="0.4">
      <c r="A449" s="8">
        <v>447</v>
      </c>
      <c r="B449" s="9" t="str">
        <f>TEXT(801312980000168,"###")</f>
        <v>801312980000168</v>
      </c>
      <c r="C449" s="10" t="s">
        <v>506</v>
      </c>
      <c r="D449" s="9" t="s">
        <v>16</v>
      </c>
    </row>
    <row r="450" spans="1:4" s="4" customFormat="1" ht="20" customHeight="1" x14ac:dyDescent="0.4">
      <c r="A450" s="8">
        <v>448</v>
      </c>
      <c r="B450" s="9" t="str">
        <f>TEXT(801312980000169,"###")</f>
        <v>801312980000169</v>
      </c>
      <c r="C450" s="10" t="s">
        <v>507</v>
      </c>
      <c r="D450" s="9" t="s">
        <v>16</v>
      </c>
    </row>
    <row r="451" spans="1:4" s="4" customFormat="1" ht="20" customHeight="1" x14ac:dyDescent="0.4">
      <c r="A451" s="8">
        <v>449</v>
      </c>
      <c r="B451" s="9" t="str">
        <f>TEXT(801312980000170,"###")</f>
        <v>801312980000170</v>
      </c>
      <c r="C451" s="10" t="s">
        <v>508</v>
      </c>
      <c r="D451" s="9" t="s">
        <v>16</v>
      </c>
    </row>
    <row r="452" spans="1:4" s="4" customFormat="1" ht="20" customHeight="1" x14ac:dyDescent="0.4">
      <c r="A452" s="8">
        <v>450</v>
      </c>
      <c r="B452" s="9" t="str">
        <f>TEXT(801312980000171,"###")</f>
        <v>801312980000171</v>
      </c>
      <c r="C452" s="10" t="s">
        <v>509</v>
      </c>
      <c r="D452" s="9" t="s">
        <v>51</v>
      </c>
    </row>
    <row r="453" spans="1:4" s="4" customFormat="1" ht="30.5" customHeight="1" x14ac:dyDescent="0.4">
      <c r="A453" s="8">
        <v>451</v>
      </c>
      <c r="B453" s="9" t="str">
        <f>TEXT(801312980000176,"###")</f>
        <v>801312980000176</v>
      </c>
      <c r="C453" s="10" t="s">
        <v>510</v>
      </c>
      <c r="D453" s="9" t="s">
        <v>12</v>
      </c>
    </row>
    <row r="454" spans="1:4" s="4" customFormat="1" ht="20" customHeight="1" x14ac:dyDescent="0.4">
      <c r="A454" s="8">
        <v>452</v>
      </c>
      <c r="B454" s="9" t="str">
        <f>TEXT(801312980000186,"###")</f>
        <v>801312980000186</v>
      </c>
      <c r="C454" s="10" t="s">
        <v>511</v>
      </c>
      <c r="D454" s="9" t="s">
        <v>12</v>
      </c>
    </row>
    <row r="455" spans="1:4" s="4" customFormat="1" ht="20" customHeight="1" x14ac:dyDescent="0.4">
      <c r="A455" s="8">
        <v>453</v>
      </c>
      <c r="B455" s="9" t="str">
        <f>TEXT(801312980000202,"###")</f>
        <v>801312980000202</v>
      </c>
      <c r="C455" s="10" t="s">
        <v>512</v>
      </c>
      <c r="D455" s="9" t="s">
        <v>412</v>
      </c>
    </row>
    <row r="456" spans="1:4" s="4" customFormat="1" ht="20" customHeight="1" x14ac:dyDescent="0.4">
      <c r="A456" s="8">
        <v>454</v>
      </c>
      <c r="B456" s="9" t="str">
        <f>TEXT(801312980000203,"###")</f>
        <v>801312980000203</v>
      </c>
      <c r="C456" s="10" t="s">
        <v>513</v>
      </c>
      <c r="D456" s="9" t="s">
        <v>412</v>
      </c>
    </row>
    <row r="457" spans="1:4" s="4" customFormat="1" ht="20" customHeight="1" x14ac:dyDescent="0.4">
      <c r="A457" s="8">
        <v>455</v>
      </c>
      <c r="B457" s="9" t="str">
        <f>TEXT(801312980000212,"###")</f>
        <v>801312980000212</v>
      </c>
      <c r="C457" s="10" t="s">
        <v>514</v>
      </c>
      <c r="D457" s="9" t="s">
        <v>379</v>
      </c>
    </row>
    <row r="458" spans="1:4" s="4" customFormat="1" ht="20" customHeight="1" x14ac:dyDescent="0.4">
      <c r="A458" s="8">
        <v>456</v>
      </c>
      <c r="B458" s="9" t="str">
        <f>TEXT(801312980000218,"###")</f>
        <v>801312980000218</v>
      </c>
      <c r="C458" s="10" t="s">
        <v>515</v>
      </c>
      <c r="D458" s="9" t="s">
        <v>388</v>
      </c>
    </row>
    <row r="459" spans="1:4" s="4" customFormat="1" ht="20" customHeight="1" x14ac:dyDescent="0.4">
      <c r="A459" s="8">
        <v>457</v>
      </c>
      <c r="B459" s="9" t="str">
        <f>TEXT(801312980000222,"###")</f>
        <v>801312980000222</v>
      </c>
      <c r="C459" s="10" t="s">
        <v>516</v>
      </c>
      <c r="D459" s="9" t="s">
        <v>388</v>
      </c>
    </row>
    <row r="460" spans="1:4" s="4" customFormat="1" ht="20" customHeight="1" x14ac:dyDescent="0.4">
      <c r="A460" s="8">
        <v>458</v>
      </c>
      <c r="B460" s="9" t="str">
        <f>TEXT(801312980000224,"###")</f>
        <v>801312980000224</v>
      </c>
      <c r="C460" s="10" t="s">
        <v>517</v>
      </c>
      <c r="D460" s="9" t="s">
        <v>388</v>
      </c>
    </row>
    <row r="461" spans="1:4" s="4" customFormat="1" ht="20" customHeight="1" x14ac:dyDescent="0.4">
      <c r="A461" s="8">
        <v>459</v>
      </c>
      <c r="B461" s="9" t="str">
        <f>TEXT(801312980000225,"###")</f>
        <v>801312980000225</v>
      </c>
      <c r="C461" s="10" t="s">
        <v>518</v>
      </c>
      <c r="D461" s="9" t="s">
        <v>388</v>
      </c>
    </row>
    <row r="462" spans="1:4" s="4" customFormat="1" ht="20" customHeight="1" x14ac:dyDescent="0.4">
      <c r="A462" s="8">
        <v>460</v>
      </c>
      <c r="B462" s="9" t="str">
        <f>TEXT(801312980000241,"###")</f>
        <v>801312980000241</v>
      </c>
      <c r="C462" s="10" t="s">
        <v>519</v>
      </c>
      <c r="D462" s="9" t="s">
        <v>471</v>
      </c>
    </row>
    <row r="463" spans="1:4" s="4" customFormat="1" ht="20" customHeight="1" x14ac:dyDescent="0.4">
      <c r="A463" s="8">
        <v>461</v>
      </c>
      <c r="B463" s="9" t="str">
        <f>TEXT(801312980000242,"###")</f>
        <v>801312980000242</v>
      </c>
      <c r="C463" s="10" t="s">
        <v>520</v>
      </c>
      <c r="D463" s="9" t="s">
        <v>478</v>
      </c>
    </row>
    <row r="464" spans="1:4" s="4" customFormat="1" ht="20" customHeight="1" x14ac:dyDescent="0.4">
      <c r="A464" s="8">
        <v>462</v>
      </c>
      <c r="B464" s="9" t="str">
        <f>TEXT(801312980000244,"###")</f>
        <v>801312980000244</v>
      </c>
      <c r="C464" s="10" t="s">
        <v>521</v>
      </c>
      <c r="D464" s="9" t="s">
        <v>421</v>
      </c>
    </row>
    <row r="465" spans="1:4" s="4" customFormat="1" ht="20" customHeight="1" x14ac:dyDescent="0.4">
      <c r="A465" s="8">
        <v>463</v>
      </c>
      <c r="B465" s="9" t="str">
        <f>TEXT(801312980000258,"###")</f>
        <v>801312980000258</v>
      </c>
      <c r="C465" s="10" t="s">
        <v>522</v>
      </c>
      <c r="D465" s="9" t="s">
        <v>499</v>
      </c>
    </row>
    <row r="466" spans="1:4" s="4" customFormat="1" ht="20" customHeight="1" x14ac:dyDescent="0.4">
      <c r="A466" s="8">
        <v>464</v>
      </c>
      <c r="B466" s="9" t="str">
        <f>TEXT(801312980000344,"###")</f>
        <v>801312980000344</v>
      </c>
      <c r="C466" s="10" t="s">
        <v>523</v>
      </c>
      <c r="D466" s="9" t="s">
        <v>388</v>
      </c>
    </row>
    <row r="467" spans="1:4" s="4" customFormat="1" ht="20" customHeight="1" x14ac:dyDescent="0.4">
      <c r="A467" s="8">
        <v>465</v>
      </c>
      <c r="B467" s="9" t="str">
        <f>TEXT(801312980000389,"###")</f>
        <v>801312980000389</v>
      </c>
      <c r="C467" s="10" t="s">
        <v>524</v>
      </c>
      <c r="D467" s="9" t="s">
        <v>138</v>
      </c>
    </row>
    <row r="468" spans="1:4" s="4" customFormat="1" ht="20" customHeight="1" x14ac:dyDescent="0.4">
      <c r="A468" s="8">
        <v>466</v>
      </c>
      <c r="B468" s="9" t="str">
        <f>TEXT(801312980000461,"###")</f>
        <v>801312980000461</v>
      </c>
      <c r="C468" s="10" t="s">
        <v>525</v>
      </c>
      <c r="D468" s="9" t="s">
        <v>526</v>
      </c>
    </row>
    <row r="469" spans="1:4" s="4" customFormat="1" ht="20" customHeight="1" x14ac:dyDescent="0.4">
      <c r="A469" s="8">
        <v>467</v>
      </c>
      <c r="B469" s="9" t="str">
        <f>TEXT(801312980000493,"###")</f>
        <v>801312980000493</v>
      </c>
      <c r="C469" s="10" t="s">
        <v>527</v>
      </c>
      <c r="D469" s="9" t="s">
        <v>526</v>
      </c>
    </row>
    <row r="470" spans="1:4" s="4" customFormat="1" ht="20" customHeight="1" x14ac:dyDescent="0.4">
      <c r="A470" s="8">
        <v>468</v>
      </c>
      <c r="B470" s="9" t="str">
        <f>TEXT(801312980000563,"###")</f>
        <v>801312980000563</v>
      </c>
      <c r="C470" s="10" t="s">
        <v>528</v>
      </c>
      <c r="D470" s="9" t="s">
        <v>138</v>
      </c>
    </row>
    <row r="471" spans="1:4" s="4" customFormat="1" ht="20" customHeight="1" x14ac:dyDescent="0.4">
      <c r="A471" s="8">
        <v>469</v>
      </c>
      <c r="B471" s="9" t="str">
        <f>TEXT(801312980000135,"###")</f>
        <v>801312980000135</v>
      </c>
      <c r="C471" s="10" t="s">
        <v>529</v>
      </c>
      <c r="D471" s="9" t="s">
        <v>388</v>
      </c>
    </row>
    <row r="472" spans="1:4" s="4" customFormat="1" ht="20" customHeight="1" x14ac:dyDescent="0.4">
      <c r="A472" s="8">
        <v>470</v>
      </c>
      <c r="B472" s="9" t="str">
        <f>TEXT(801312980000155,"###")</f>
        <v>801312980000155</v>
      </c>
      <c r="C472" s="10" t="s">
        <v>530</v>
      </c>
      <c r="D472" s="9" t="s">
        <v>45</v>
      </c>
    </row>
    <row r="473" spans="1:4" s="4" customFormat="1" ht="20" customHeight="1" x14ac:dyDescent="0.4">
      <c r="A473" s="8">
        <v>471</v>
      </c>
      <c r="B473" s="9" t="str">
        <f>TEXT(801312980000157,"###")</f>
        <v>801312980000157</v>
      </c>
      <c r="C473" s="10" t="s">
        <v>531</v>
      </c>
      <c r="D473" s="9" t="s">
        <v>12</v>
      </c>
    </row>
    <row r="474" spans="1:4" s="4" customFormat="1" ht="20" customHeight="1" x14ac:dyDescent="0.4">
      <c r="A474" s="8">
        <v>472</v>
      </c>
      <c r="B474" s="9" t="str">
        <f>TEXT(801312980000162,"###")</f>
        <v>801312980000162</v>
      </c>
      <c r="C474" s="10" t="s">
        <v>532</v>
      </c>
      <c r="D474" s="9" t="s">
        <v>412</v>
      </c>
    </row>
    <row r="475" spans="1:4" s="4" customFormat="1" ht="20" customHeight="1" x14ac:dyDescent="0.4">
      <c r="A475" s="8">
        <v>473</v>
      </c>
      <c r="B475" s="9" t="str">
        <f>TEXT(801312980000165,"###")</f>
        <v>801312980000165</v>
      </c>
      <c r="C475" s="10" t="s">
        <v>533</v>
      </c>
      <c r="D475" s="9" t="s">
        <v>421</v>
      </c>
    </row>
    <row r="476" spans="1:4" s="4" customFormat="1" ht="20" customHeight="1" x14ac:dyDescent="0.4">
      <c r="A476" s="8">
        <v>474</v>
      </c>
      <c r="B476" s="9" t="str">
        <f>TEXT(801312980000179,"###")</f>
        <v>801312980000179</v>
      </c>
      <c r="C476" s="10" t="s">
        <v>534</v>
      </c>
      <c r="D476" s="9" t="s">
        <v>16</v>
      </c>
    </row>
    <row r="477" spans="1:4" s="4" customFormat="1" ht="20" customHeight="1" x14ac:dyDescent="0.4">
      <c r="A477" s="8">
        <v>475</v>
      </c>
      <c r="B477" s="9" t="str">
        <f>TEXT(801312980000182,"###")</f>
        <v>801312980000182</v>
      </c>
      <c r="C477" s="10" t="s">
        <v>535</v>
      </c>
      <c r="D477" s="9" t="s">
        <v>379</v>
      </c>
    </row>
    <row r="478" spans="1:4" s="4" customFormat="1" ht="20" customHeight="1" x14ac:dyDescent="0.4">
      <c r="A478" s="8">
        <v>476</v>
      </c>
      <c r="B478" s="9" t="str">
        <f>TEXT(801312980000185,"###")</f>
        <v>801312980000185</v>
      </c>
      <c r="C478" s="10" t="s">
        <v>536</v>
      </c>
      <c r="D478" s="9" t="s">
        <v>16</v>
      </c>
    </row>
    <row r="479" spans="1:4" s="4" customFormat="1" ht="20" customHeight="1" x14ac:dyDescent="0.4">
      <c r="A479" s="8">
        <v>477</v>
      </c>
      <c r="B479" s="9" t="str">
        <f>TEXT(801312980000190,"###")</f>
        <v>801312980000190</v>
      </c>
      <c r="C479" s="10" t="s">
        <v>537</v>
      </c>
      <c r="D479" s="9" t="s">
        <v>51</v>
      </c>
    </row>
    <row r="480" spans="1:4" s="4" customFormat="1" ht="20" customHeight="1" x14ac:dyDescent="0.4">
      <c r="A480" s="8">
        <v>478</v>
      </c>
      <c r="B480" s="9" t="str">
        <f>TEXT(801312980000194,"###")</f>
        <v>801312980000194</v>
      </c>
      <c r="C480" s="10" t="s">
        <v>538</v>
      </c>
      <c r="D480" s="9" t="s">
        <v>45</v>
      </c>
    </row>
    <row r="481" spans="1:4" s="4" customFormat="1" ht="20" customHeight="1" x14ac:dyDescent="0.4">
      <c r="A481" s="8">
        <v>479</v>
      </c>
      <c r="B481" s="9" t="str">
        <f>TEXT(801312980000198,"###")</f>
        <v>801312980000198</v>
      </c>
      <c r="C481" s="10" t="s">
        <v>539</v>
      </c>
      <c r="D481" s="9" t="s">
        <v>388</v>
      </c>
    </row>
    <row r="482" spans="1:4" s="4" customFormat="1" ht="20" customHeight="1" x14ac:dyDescent="0.4">
      <c r="A482" s="8">
        <v>480</v>
      </c>
      <c r="B482" s="9" t="str">
        <f>TEXT(801312980000207,"###")</f>
        <v>801312980000207</v>
      </c>
      <c r="C482" s="10" t="s">
        <v>540</v>
      </c>
      <c r="D482" s="9" t="s">
        <v>51</v>
      </c>
    </row>
    <row r="483" spans="1:4" s="4" customFormat="1" ht="20" customHeight="1" x14ac:dyDescent="0.4">
      <c r="A483" s="8">
        <v>481</v>
      </c>
      <c r="B483" s="9" t="str">
        <f>TEXT(801312980000209,"###")</f>
        <v>801312980000209</v>
      </c>
      <c r="C483" s="10" t="s">
        <v>541</v>
      </c>
      <c r="D483" s="9" t="s">
        <v>388</v>
      </c>
    </row>
    <row r="484" spans="1:4" s="4" customFormat="1" ht="20" customHeight="1" x14ac:dyDescent="0.4">
      <c r="A484" s="8">
        <v>482</v>
      </c>
      <c r="B484" s="9" t="str">
        <f>TEXT(801312980000226,"###")</f>
        <v>801312980000226</v>
      </c>
      <c r="C484" s="10" t="s">
        <v>542</v>
      </c>
      <c r="D484" s="9" t="s">
        <v>388</v>
      </c>
    </row>
    <row r="485" spans="1:4" s="4" customFormat="1" ht="20" customHeight="1" x14ac:dyDescent="0.4">
      <c r="A485" s="8">
        <v>483</v>
      </c>
      <c r="B485" s="9" t="str">
        <f>TEXT(801312980000233,"###")</f>
        <v>801312980000233</v>
      </c>
      <c r="C485" s="10" t="s">
        <v>543</v>
      </c>
      <c r="D485" s="9" t="s">
        <v>471</v>
      </c>
    </row>
    <row r="486" spans="1:4" s="4" customFormat="1" ht="20" customHeight="1" x14ac:dyDescent="0.4">
      <c r="A486" s="8">
        <v>484</v>
      </c>
      <c r="B486" s="9" t="str">
        <f>TEXT(801312980000245,"###")</f>
        <v>801312980000245</v>
      </c>
      <c r="C486" s="10" t="s">
        <v>544</v>
      </c>
      <c r="D486" s="9" t="s">
        <v>421</v>
      </c>
    </row>
    <row r="487" spans="1:4" s="4" customFormat="1" ht="20" customHeight="1" x14ac:dyDescent="0.4">
      <c r="A487" s="8">
        <v>485</v>
      </c>
      <c r="B487" s="9" t="str">
        <f>TEXT(801312980000248,"###")</f>
        <v>801312980000248</v>
      </c>
      <c r="C487" s="10" t="s">
        <v>545</v>
      </c>
      <c r="D487" s="9" t="s">
        <v>412</v>
      </c>
    </row>
    <row r="488" spans="1:4" s="4" customFormat="1" ht="20" customHeight="1" x14ac:dyDescent="0.4">
      <c r="A488" s="8">
        <v>486</v>
      </c>
      <c r="B488" s="9" t="str">
        <f>TEXT(801312980000336,"###")</f>
        <v>801312980000336</v>
      </c>
      <c r="C488" s="10" t="s">
        <v>546</v>
      </c>
      <c r="D488" s="9" t="s">
        <v>388</v>
      </c>
    </row>
    <row r="489" spans="1:4" s="4" customFormat="1" ht="20" customHeight="1" x14ac:dyDescent="0.4">
      <c r="A489" s="8">
        <v>487</v>
      </c>
      <c r="B489" s="9" t="str">
        <f>TEXT(801312980000341,"###")</f>
        <v>801312980000341</v>
      </c>
      <c r="C489" s="10" t="s">
        <v>547</v>
      </c>
      <c r="D489" s="9" t="s">
        <v>388</v>
      </c>
    </row>
    <row r="490" spans="1:4" s="4" customFormat="1" ht="20" customHeight="1" x14ac:dyDescent="0.4">
      <c r="A490" s="8">
        <v>488</v>
      </c>
      <c r="B490" s="9" t="str">
        <f>TEXT(801312980000372,"###")</f>
        <v>801312980000372</v>
      </c>
      <c r="C490" s="10" t="s">
        <v>548</v>
      </c>
      <c r="D490" s="9" t="s">
        <v>549</v>
      </c>
    </row>
    <row r="491" spans="1:4" s="4" customFormat="1" ht="20" customHeight="1" x14ac:dyDescent="0.4">
      <c r="A491" s="8">
        <v>489</v>
      </c>
      <c r="B491" s="9" t="str">
        <f>TEXT(801312980000430,"###")</f>
        <v>801312980000430</v>
      </c>
      <c r="C491" s="10" t="s">
        <v>550</v>
      </c>
      <c r="D491" s="9" t="s">
        <v>388</v>
      </c>
    </row>
    <row r="492" spans="1:4" s="4" customFormat="1" ht="29" customHeight="1" x14ac:dyDescent="0.4">
      <c r="A492" s="8">
        <v>490</v>
      </c>
      <c r="B492" s="9" t="str">
        <f>TEXT(801312980000496,"###")</f>
        <v>801312980000496</v>
      </c>
      <c r="C492" s="10" t="s">
        <v>551</v>
      </c>
      <c r="D492" s="9" t="s">
        <v>552</v>
      </c>
    </row>
    <row r="493" spans="1:4" s="4" customFormat="1" ht="20" customHeight="1" x14ac:dyDescent="0.4">
      <c r="A493" s="8">
        <v>491</v>
      </c>
      <c r="B493" s="9" t="str">
        <f>TEXT(801312980000682,"###")</f>
        <v>801312980000682</v>
      </c>
      <c r="C493" s="10" t="s">
        <v>553</v>
      </c>
      <c r="D493" s="9" t="s">
        <v>96</v>
      </c>
    </row>
    <row r="494" spans="1:4" s="4" customFormat="1" ht="20" customHeight="1" x14ac:dyDescent="0.4">
      <c r="A494" s="8">
        <v>492</v>
      </c>
      <c r="B494" s="9" t="str">
        <f>TEXT(801312983000015,"###")</f>
        <v>801312983000015</v>
      </c>
      <c r="C494" s="10" t="s">
        <v>554</v>
      </c>
      <c r="D494" s="9" t="s">
        <v>555</v>
      </c>
    </row>
    <row r="495" spans="1:4" s="4" customFormat="1" ht="20" customHeight="1" x14ac:dyDescent="0.4">
      <c r="A495" s="8">
        <v>493</v>
      </c>
      <c r="B495" s="9" t="str">
        <f>TEXT(801312983000019,"###")</f>
        <v>801312983000019</v>
      </c>
      <c r="C495" s="10" t="s">
        <v>556</v>
      </c>
      <c r="D495" s="9" t="s">
        <v>96</v>
      </c>
    </row>
    <row r="496" spans="1:4" s="4" customFormat="1" ht="31.5" customHeight="1" x14ac:dyDescent="0.4">
      <c r="A496" s="8">
        <v>494</v>
      </c>
      <c r="B496" s="9" t="str">
        <f>TEXT(801312983700100,"###")</f>
        <v>801312983700100</v>
      </c>
      <c r="C496" s="10" t="s">
        <v>557</v>
      </c>
      <c r="D496" s="9" t="s">
        <v>558</v>
      </c>
    </row>
    <row r="497" spans="1:4" s="4" customFormat="1" ht="20" customHeight="1" x14ac:dyDescent="0.4">
      <c r="A497" s="8">
        <v>495</v>
      </c>
      <c r="B497" s="9" t="str">
        <f>TEXT(801312983700103,"###")</f>
        <v>801312983700103</v>
      </c>
      <c r="C497" s="10" t="s">
        <v>559</v>
      </c>
      <c r="D497" s="9" t="s">
        <v>60</v>
      </c>
    </row>
    <row r="498" spans="1:4" s="4" customFormat="1" ht="20" customHeight="1" x14ac:dyDescent="0.4">
      <c r="A498" s="8">
        <v>496</v>
      </c>
      <c r="B498" s="9" t="str">
        <f>TEXT(801312983700104,"###")</f>
        <v>801312983700104</v>
      </c>
      <c r="C498" s="10" t="s">
        <v>560</v>
      </c>
      <c r="D498" s="9" t="s">
        <v>60</v>
      </c>
    </row>
    <row r="499" spans="1:4" s="4" customFormat="1" ht="32.5" customHeight="1" x14ac:dyDescent="0.4">
      <c r="A499" s="8">
        <v>497</v>
      </c>
      <c r="B499" s="9" t="str">
        <f>TEXT(801312983700105,"###")</f>
        <v>801312983700105</v>
      </c>
      <c r="C499" s="10" t="s">
        <v>561</v>
      </c>
      <c r="D499" s="9" t="s">
        <v>60</v>
      </c>
    </row>
    <row r="500" spans="1:4" s="4" customFormat="1" ht="20" customHeight="1" x14ac:dyDescent="0.4">
      <c r="A500" s="8">
        <v>498</v>
      </c>
      <c r="B500" s="9" t="str">
        <f>TEXT(801312983700106,"###")</f>
        <v>801312983700106</v>
      </c>
      <c r="C500" s="10" t="s">
        <v>562</v>
      </c>
      <c r="D500" s="9" t="s">
        <v>412</v>
      </c>
    </row>
    <row r="501" spans="1:4" s="4" customFormat="1" ht="20" customHeight="1" x14ac:dyDescent="0.4">
      <c r="A501" s="8">
        <v>499</v>
      </c>
      <c r="B501" s="9" t="str">
        <f>TEXT(801312983700121,"###")</f>
        <v>801312983700121</v>
      </c>
      <c r="C501" s="10" t="s">
        <v>563</v>
      </c>
      <c r="D501" s="9" t="s">
        <v>12</v>
      </c>
    </row>
    <row r="502" spans="1:4" s="4" customFormat="1" ht="20" customHeight="1" x14ac:dyDescent="0.4">
      <c r="A502" s="8">
        <v>500</v>
      </c>
      <c r="B502" s="9" t="str">
        <f>TEXT(801312983700127,"###")</f>
        <v>801312983700127</v>
      </c>
      <c r="C502" s="10" t="s">
        <v>564</v>
      </c>
      <c r="D502" s="9" t="s">
        <v>412</v>
      </c>
    </row>
    <row r="503" spans="1:4" s="4" customFormat="1" ht="20" customHeight="1" x14ac:dyDescent="0.4">
      <c r="A503" s="8">
        <v>501</v>
      </c>
      <c r="B503" s="9" t="str">
        <f>TEXT(801312983700129,"###")</f>
        <v>801312983700129</v>
      </c>
      <c r="C503" s="10" t="s">
        <v>565</v>
      </c>
      <c r="D503" s="9" t="s">
        <v>499</v>
      </c>
    </row>
    <row r="504" spans="1:4" s="4" customFormat="1" ht="20" customHeight="1" x14ac:dyDescent="0.4">
      <c r="A504" s="8">
        <v>502</v>
      </c>
      <c r="B504" s="9" t="str">
        <f>TEXT(801312983700130,"###")</f>
        <v>801312983700130</v>
      </c>
      <c r="C504" s="10" t="s">
        <v>566</v>
      </c>
      <c r="D504" s="9" t="s">
        <v>388</v>
      </c>
    </row>
    <row r="505" spans="1:4" s="4" customFormat="1" ht="20" customHeight="1" x14ac:dyDescent="0.4">
      <c r="A505" s="8">
        <v>503</v>
      </c>
      <c r="B505" s="9" t="str">
        <f>TEXT(801312983700131,"###")</f>
        <v>801312983700131</v>
      </c>
      <c r="C505" s="10" t="s">
        <v>567</v>
      </c>
      <c r="D505" s="9" t="s">
        <v>568</v>
      </c>
    </row>
    <row r="506" spans="1:4" s="4" customFormat="1" ht="20" customHeight="1" x14ac:dyDescent="0.4">
      <c r="A506" s="8">
        <v>504</v>
      </c>
      <c r="B506" s="9" t="str">
        <f>TEXT(801312983700166,"###")</f>
        <v>801312983700166</v>
      </c>
      <c r="C506" s="10" t="s">
        <v>569</v>
      </c>
      <c r="D506" s="9" t="s">
        <v>388</v>
      </c>
    </row>
    <row r="507" spans="1:4" s="4" customFormat="1" ht="20" customHeight="1" x14ac:dyDescent="0.4">
      <c r="A507" s="8">
        <v>505</v>
      </c>
      <c r="B507" s="9" t="str">
        <f>TEXT(801312983700196,"###")</f>
        <v>801312983700196</v>
      </c>
      <c r="C507" s="10" t="s">
        <v>570</v>
      </c>
      <c r="D507" s="9" t="s">
        <v>138</v>
      </c>
    </row>
    <row r="508" spans="1:4" s="4" customFormat="1" ht="20" customHeight="1" x14ac:dyDescent="0.4">
      <c r="A508" s="8">
        <v>506</v>
      </c>
      <c r="B508" s="9" t="str">
        <f>TEXT(801312983700206,"###")</f>
        <v>801312983700206</v>
      </c>
      <c r="C508" s="10" t="s">
        <v>571</v>
      </c>
      <c r="D508" s="9" t="s">
        <v>138</v>
      </c>
    </row>
    <row r="509" spans="1:4" s="4" customFormat="1" ht="20" customHeight="1" x14ac:dyDescent="0.4">
      <c r="A509" s="8">
        <v>507</v>
      </c>
      <c r="B509" s="9" t="str">
        <f>TEXT(801312986000116,"###")</f>
        <v>801312986000116</v>
      </c>
      <c r="C509" s="10" t="s">
        <v>572</v>
      </c>
      <c r="D509" s="9" t="s">
        <v>573</v>
      </c>
    </row>
    <row r="510" spans="1:4" s="4" customFormat="1" ht="20" customHeight="1" x14ac:dyDescent="0.4">
      <c r="A510" s="8">
        <v>508</v>
      </c>
      <c r="B510" s="9" t="str">
        <f>TEXT(801312986000120,"###")</f>
        <v>801312986000120</v>
      </c>
      <c r="C510" s="10" t="s">
        <v>574</v>
      </c>
      <c r="D510" s="9" t="s">
        <v>575</v>
      </c>
    </row>
    <row r="511" spans="1:4" s="4" customFormat="1" ht="20" customHeight="1" x14ac:dyDescent="0.4">
      <c r="A511" s="8">
        <v>509</v>
      </c>
      <c r="B511" s="9" t="str">
        <f>TEXT(801312986600030,"###")</f>
        <v>801312986600030</v>
      </c>
      <c r="C511" s="10" t="s">
        <v>576</v>
      </c>
      <c r="D511" s="9" t="s">
        <v>138</v>
      </c>
    </row>
    <row r="512" spans="1:4" s="4" customFormat="1" ht="29.5" customHeight="1" x14ac:dyDescent="0.4">
      <c r="A512" s="8">
        <v>510</v>
      </c>
      <c r="B512" s="9" t="str">
        <f>TEXT(801312980000200,"###")</f>
        <v>801312980000200</v>
      </c>
      <c r="C512" s="10" t="s">
        <v>577</v>
      </c>
      <c r="D512" s="9" t="s">
        <v>45</v>
      </c>
    </row>
    <row r="513" spans="1:4" s="4" customFormat="1" ht="20" customHeight="1" thickBot="1" x14ac:dyDescent="0.45">
      <c r="A513" s="11">
        <v>511</v>
      </c>
      <c r="B513" s="12" t="str">
        <f>TEXT(801312980000220,"###")</f>
        <v>801312980000220</v>
      </c>
      <c r="C513" s="13" t="s">
        <v>578</v>
      </c>
      <c r="D513" s="12" t="s">
        <v>379</v>
      </c>
    </row>
  </sheetData>
  <mergeCells count="1">
    <mergeCell ref="A1:D1"/>
  </mergeCells>
  <phoneticPr fontId="1" type="noConversion"/>
  <printOptions horizontalCentered="1"/>
  <pageMargins left="0.31496062992125984" right="0.31496062992125984" top="0.35433070866141736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2023-10-30T06:25:29Z</cp:lastPrinted>
  <dcterms:created xsi:type="dcterms:W3CDTF">2023-10-30T06:16:06Z</dcterms:created>
  <dcterms:modified xsi:type="dcterms:W3CDTF">2023-10-30T06:27:10Z</dcterms:modified>
</cp:coreProperties>
</file>